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700" yWindow="90" windowWidth="9720" windowHeight="7320" activeTab="0"/>
  </bookViews>
  <sheets>
    <sheet name="м2" sheetId="1" r:id="rId1"/>
  </sheets>
  <definedNames>
    <definedName name="_xlnm._FilterDatabase" localSheetId="0" hidden="1">'м2'!$A$5:$AC$749</definedName>
  </definedNames>
  <calcPr fullCalcOnLoad="1"/>
</workbook>
</file>

<file path=xl/sharedStrings.xml><?xml version="1.0" encoding="utf-8"?>
<sst xmlns="http://schemas.openxmlformats.org/spreadsheetml/2006/main" count="1497" uniqueCount="941">
  <si>
    <t>засыпка щебнем тер-рию и установка перил между под. №8 и №9 за счет доп.доходов</t>
  </si>
  <si>
    <r>
      <t xml:space="preserve">ХГВ - перенос </t>
    </r>
    <r>
      <rPr>
        <sz val="12"/>
        <rFont val="Times New Roman"/>
        <family val="1"/>
      </rPr>
      <t>с 2010г</t>
    </r>
  </si>
  <si>
    <t>Геодезический мониторинг жилого дома доп. соглашение №1</t>
  </si>
  <si>
    <t xml:space="preserve">крыльца, приямки, шахты люков и устройство бетонных лотков (ср-ва 2007-2010гг.) </t>
  </si>
  <si>
    <t>установка приборов учета 50/50</t>
  </si>
  <si>
    <t>канализация (ср-ва 2007-2010гг) по протоколу</t>
  </si>
  <si>
    <r>
      <t>лестничные клетки (за доп.доходы)</t>
    </r>
    <r>
      <rPr>
        <sz val="12"/>
        <color indexed="10"/>
        <rFont val="Times New Roman"/>
        <family val="1"/>
      </rPr>
      <t xml:space="preserve"> </t>
    </r>
  </si>
  <si>
    <t>заделка ввода (ср-ва 2007-2010г)</t>
  </si>
  <si>
    <t>крыльца (ср-ва 2007-2010гг.)</t>
  </si>
  <si>
    <t>замеры сопротивления изоляции (ср-ва 2007-2010гг.)</t>
  </si>
  <si>
    <t>Ремонт швов (за средства 2007-2010г.) (3710,79руб ср-ва кап.рем и 6367,96 руб ср-ва тек.рем)</t>
  </si>
  <si>
    <t xml:space="preserve">Ремонт швов (за средства 2007-2010г.) </t>
  </si>
  <si>
    <t>ремонт фронтона кровли</t>
  </si>
  <si>
    <t>Планировочная, 15</t>
  </si>
  <si>
    <t>Планировочная, 17</t>
  </si>
  <si>
    <t>Планировочная, 24</t>
  </si>
  <si>
    <t>отмостка (2-ая половина)</t>
  </si>
  <si>
    <t xml:space="preserve">ремонт кровли (за счет средств 2007-2010г) </t>
  </si>
  <si>
    <t>ремонт цоколя (ср-ва 2011г)</t>
  </si>
  <si>
    <t>ремонт кровли (ср-ва 2007-2010г)</t>
  </si>
  <si>
    <t>ремонт кровли над кв.7</t>
  </si>
  <si>
    <t>электромонтажные работы (ср-ва 2007-2010г.)</t>
  </si>
  <si>
    <t>кровля (за счет ср-в 2007-2010г.)</t>
  </si>
  <si>
    <t>установка узлов учета</t>
  </si>
  <si>
    <t>ремонт канализации (с учетом ср-в прошлых лет)</t>
  </si>
  <si>
    <t>ремонт кровли над кв.8</t>
  </si>
  <si>
    <t>Обслуживание ОПУ и эксплуатация - ежемесячно</t>
  </si>
  <si>
    <t>согласование ПСД на установку ОПУ ХВ</t>
  </si>
  <si>
    <t>проверка ПСД на кап.р-т системы теплоснабжения</t>
  </si>
  <si>
    <t>ремонт крылец (за счет средств 2007-2010г)</t>
  </si>
  <si>
    <t xml:space="preserve"> цоколь со двора (07-10г)</t>
  </si>
  <si>
    <t>установка узлов учета 50/50</t>
  </si>
  <si>
    <t>тех.заключение</t>
  </si>
  <si>
    <t>отопление (ср-ва 2007-2010г)</t>
  </si>
  <si>
    <t>отмостка (77527,74 ср-ва прош. лет)+ доп.дох (125232,11 руб)</t>
  </si>
  <si>
    <t>ХГВ (ср-ва 2007-2010г)</t>
  </si>
  <si>
    <t>электромонтажные р-ты (за счет средств 2007-2010г)</t>
  </si>
  <si>
    <t>ремонт кровли (бюджет. ср-ва)</t>
  </si>
  <si>
    <t>козырьки над входом</t>
  </si>
  <si>
    <t>накопление на замену бойлера</t>
  </si>
  <si>
    <t>За счет средств 2007-2010г - изоляция трубопровода отопления на чердаке и в подвале, замена запорной арматуры на отоплении</t>
  </si>
  <si>
    <t>средства 2011г - накопление</t>
  </si>
  <si>
    <t>ср-ва 2007-2010г - ремонт канализации (б/т)</t>
  </si>
  <si>
    <t>Балконы (за счет средств 2007-2010г)</t>
  </si>
  <si>
    <t>ремонт кровля над кв.37</t>
  </si>
  <si>
    <t>ПСД на усиление конс. подвала</t>
  </si>
  <si>
    <t>ср-ва 2011г- накопление на ПУ</t>
  </si>
  <si>
    <t>выполнено текущим ремонтом</t>
  </si>
  <si>
    <t>Проект по газоснабжению (ФЗ-185)</t>
  </si>
  <si>
    <t>Адреса</t>
  </si>
  <si>
    <t>ИТОГО</t>
  </si>
  <si>
    <t>итого</t>
  </si>
  <si>
    <t>Котовского, 20</t>
  </si>
  <si>
    <t>Котовского, 22</t>
  </si>
  <si>
    <t>Котовского, 24</t>
  </si>
  <si>
    <t>Котовского, 28</t>
  </si>
  <si>
    <t>Котовского, 28/1</t>
  </si>
  <si>
    <t>Котовского, 30</t>
  </si>
  <si>
    <t>Котовского, 32</t>
  </si>
  <si>
    <t>Котовского, 36</t>
  </si>
  <si>
    <t>Котовского, 40</t>
  </si>
  <si>
    <t>Котовского, 42</t>
  </si>
  <si>
    <t>Котовского, 44</t>
  </si>
  <si>
    <t xml:space="preserve">Котовского, 48 </t>
  </si>
  <si>
    <t>Котовского, 52</t>
  </si>
  <si>
    <t>Широкая, 1</t>
  </si>
  <si>
    <t>Широкая, 3</t>
  </si>
  <si>
    <t>Широкая, 5</t>
  </si>
  <si>
    <t>Широкая, 7</t>
  </si>
  <si>
    <t>Широкая, 13</t>
  </si>
  <si>
    <t>Широкая, 17</t>
  </si>
  <si>
    <t>Широкая, 19</t>
  </si>
  <si>
    <t>Широкая, 21</t>
  </si>
  <si>
    <t>Широкая, 23</t>
  </si>
  <si>
    <t>Пархоменко, 26</t>
  </si>
  <si>
    <t>Троллейная, 15</t>
  </si>
  <si>
    <t>S м2, общая</t>
  </si>
  <si>
    <t>S м2, найм</t>
  </si>
  <si>
    <t>Титова, 35</t>
  </si>
  <si>
    <t>Титова, 35/1</t>
  </si>
  <si>
    <t>Титова, 37</t>
  </si>
  <si>
    <t>Титова, 37/1</t>
  </si>
  <si>
    <t>Титова, 39/1</t>
  </si>
  <si>
    <t>Титова, 41/1</t>
  </si>
  <si>
    <t>Титова, 47/1</t>
  </si>
  <si>
    <t>Степная, 52</t>
  </si>
  <si>
    <t>Степная, 54/1</t>
  </si>
  <si>
    <t>Степная, 55</t>
  </si>
  <si>
    <t>Степная, 55а</t>
  </si>
  <si>
    <t xml:space="preserve">Степная, 59 </t>
  </si>
  <si>
    <t>Степная, 59/1</t>
  </si>
  <si>
    <t>Степная, 59/2</t>
  </si>
  <si>
    <t xml:space="preserve">Степная, 60 </t>
  </si>
  <si>
    <t>Степная, 62</t>
  </si>
  <si>
    <t>Степная, 63</t>
  </si>
  <si>
    <t xml:space="preserve">Степная, 63/1 </t>
  </si>
  <si>
    <t>Степная, 63/2</t>
  </si>
  <si>
    <t>Степная, 64</t>
  </si>
  <si>
    <t>Степная, 65</t>
  </si>
  <si>
    <t>Степная, 65/1</t>
  </si>
  <si>
    <t>Степная, 66</t>
  </si>
  <si>
    <t>Степная, 67</t>
  </si>
  <si>
    <t>Степная, 67/1</t>
  </si>
  <si>
    <t>Степная, 68</t>
  </si>
  <si>
    <t>Степная, 69</t>
  </si>
  <si>
    <t>Степная, 71</t>
  </si>
  <si>
    <t>Петропавловская,17</t>
  </si>
  <si>
    <t>Петропавловская,17а</t>
  </si>
  <si>
    <t>Петропавловская,19</t>
  </si>
  <si>
    <t>Петропавловская,19а</t>
  </si>
  <si>
    <t>Петропавловская,21</t>
  </si>
  <si>
    <t>Тихвинская, 2</t>
  </si>
  <si>
    <t>Тихвинская, 4</t>
  </si>
  <si>
    <t>Тихвинская, 6</t>
  </si>
  <si>
    <t>Тихвинская, 8</t>
  </si>
  <si>
    <t>Тихвинская, 8а</t>
  </si>
  <si>
    <t>Тихвинская, 10а</t>
  </si>
  <si>
    <t xml:space="preserve">Троллейная, 37 </t>
  </si>
  <si>
    <t>Троллейная, 39</t>
  </si>
  <si>
    <t>Троллейная, 41</t>
  </si>
  <si>
    <t>Троллейная, 71</t>
  </si>
  <si>
    <t>Троллейная, 77</t>
  </si>
  <si>
    <t>Троллейная, 79</t>
  </si>
  <si>
    <t>Вертковская, 115</t>
  </si>
  <si>
    <t>Вертковская, 123</t>
  </si>
  <si>
    <t>Троллейная, 73</t>
  </si>
  <si>
    <t>1пер.Пархоменко, 4</t>
  </si>
  <si>
    <t>1пер.Пархоменко, 8</t>
  </si>
  <si>
    <t>1пер.Пархоменко, 10</t>
  </si>
  <si>
    <t>1пер.Пархоменко, 12</t>
  </si>
  <si>
    <t>1пер.Пархоменко, 14</t>
  </si>
  <si>
    <t>1пер.Пархоменко, 16</t>
  </si>
  <si>
    <t>1пер.Пархоменко, 18</t>
  </si>
  <si>
    <t>1пер.Пархоменко, 20</t>
  </si>
  <si>
    <t>1пер.Пархоменко, 22</t>
  </si>
  <si>
    <t>1пер.Пархоменко, 24</t>
  </si>
  <si>
    <t>1пер.Пархоменко, 26</t>
  </si>
  <si>
    <t>1пер.Пархоменко, 28</t>
  </si>
  <si>
    <t>1пер.Пархоменко, 30</t>
  </si>
  <si>
    <t xml:space="preserve">2пер.Пархоменко, 10 </t>
  </si>
  <si>
    <t>2пер.Пархоменко, 11</t>
  </si>
  <si>
    <t>2пер.Пархоменко, 12</t>
  </si>
  <si>
    <t>2пер.Пархоменко, 13</t>
  </si>
  <si>
    <t>2пер.Пархоменко, 15</t>
  </si>
  <si>
    <t>2пер.Пархоменко, 17</t>
  </si>
  <si>
    <t>2пер.Пархоменко, 19</t>
  </si>
  <si>
    <t>2пер.Пархоменко, 21</t>
  </si>
  <si>
    <t>Пархоменко, 18</t>
  </si>
  <si>
    <t>Пархоменко, 20</t>
  </si>
  <si>
    <t>Пархоменко, 4</t>
  </si>
  <si>
    <t>Пархоменко, 6</t>
  </si>
  <si>
    <t>Пархоменко, 14</t>
  </si>
  <si>
    <t>Пархоменко, 14а</t>
  </si>
  <si>
    <t>Пархоменко, 16</t>
  </si>
  <si>
    <t xml:space="preserve">Котовского, 11 </t>
  </si>
  <si>
    <t>Котовского, 13</t>
  </si>
  <si>
    <t>Котовского, 15</t>
  </si>
  <si>
    <t>Котовского, 17</t>
  </si>
  <si>
    <t>Котовского, 21</t>
  </si>
  <si>
    <t>Котовского, 25/1</t>
  </si>
  <si>
    <t>Котовского, 27</t>
  </si>
  <si>
    <t>Котовского, 29</t>
  </si>
  <si>
    <t>Котовского, 31</t>
  </si>
  <si>
    <t>Котовского, 33</t>
  </si>
  <si>
    <t>Котовского, 35</t>
  </si>
  <si>
    <t>Котовского, 41</t>
  </si>
  <si>
    <t>Котовского, 43</t>
  </si>
  <si>
    <t>Котовского, 47</t>
  </si>
  <si>
    <t>Станиславского, 2</t>
  </si>
  <si>
    <t>Станиславского, 3</t>
  </si>
  <si>
    <t>Станиславского, 4</t>
  </si>
  <si>
    <t>Станиславского, 4/1</t>
  </si>
  <si>
    <t>Станиславского, 4/2</t>
  </si>
  <si>
    <t>Станиславского, 4/3</t>
  </si>
  <si>
    <t>Станиславского, 5</t>
  </si>
  <si>
    <t>Станиславского, 1</t>
  </si>
  <si>
    <t>Станиславского, 6</t>
  </si>
  <si>
    <t>Станиславского, 7</t>
  </si>
  <si>
    <t>Ватутина, 4/1</t>
  </si>
  <si>
    <t>Забалуева, 54</t>
  </si>
  <si>
    <t>Забалуева, 56</t>
  </si>
  <si>
    <t>Забалуева, 60</t>
  </si>
  <si>
    <t>Забалуева, 66</t>
  </si>
  <si>
    <t>Забалуева, 68</t>
  </si>
  <si>
    <t>Забалуева, 70</t>
  </si>
  <si>
    <t>Забалуева, 72</t>
  </si>
  <si>
    <t>Забалуева, 76</t>
  </si>
  <si>
    <t>Забалуева, 78</t>
  </si>
  <si>
    <t>Забалуева, 80</t>
  </si>
  <si>
    <t>Невельского, 53</t>
  </si>
  <si>
    <t>Невельского, 59</t>
  </si>
  <si>
    <t>Невельского, 61</t>
  </si>
  <si>
    <t>Невельского, 63</t>
  </si>
  <si>
    <t>Невельского, 65</t>
  </si>
  <si>
    <t>Невельского, 67</t>
  </si>
  <si>
    <t>Невельского, 69</t>
  </si>
  <si>
    <t>Невельского, 71</t>
  </si>
  <si>
    <t>Невельского, 73</t>
  </si>
  <si>
    <t>Невельского, 75</t>
  </si>
  <si>
    <t>Невельского, 79</t>
  </si>
  <si>
    <t>Невельского, 81</t>
  </si>
  <si>
    <t>Невельского, 83</t>
  </si>
  <si>
    <t>Невельского, 85</t>
  </si>
  <si>
    <t>Олимпийская, 5</t>
  </si>
  <si>
    <t>Олимпийская, 11</t>
  </si>
  <si>
    <t>Блюхера, 4</t>
  </si>
  <si>
    <t>Блюхера, 6</t>
  </si>
  <si>
    <t>Блюхера, 8</t>
  </si>
  <si>
    <t>Блюхера, 10</t>
  </si>
  <si>
    <t>Блюхера, 14</t>
  </si>
  <si>
    <t>Блюхера, 16</t>
  </si>
  <si>
    <t>Блюхера, 20</t>
  </si>
  <si>
    <t>Блюхера, 22</t>
  </si>
  <si>
    <t>Блюхера, 24</t>
  </si>
  <si>
    <t>Блюхера, 26</t>
  </si>
  <si>
    <t>Блюхера, 28</t>
  </si>
  <si>
    <t>Блюхера, 27</t>
  </si>
  <si>
    <t>Блюхера, 31</t>
  </si>
  <si>
    <t>Блюхера, 33</t>
  </si>
  <si>
    <t>Блюхера, 37</t>
  </si>
  <si>
    <t>Блюхера, 39</t>
  </si>
  <si>
    <t>Блюхера, 41</t>
  </si>
  <si>
    <t>Блюхера, 43</t>
  </si>
  <si>
    <t>Блюхера, 45</t>
  </si>
  <si>
    <t>Блюхера, 47</t>
  </si>
  <si>
    <t>Ватутина, 11</t>
  </si>
  <si>
    <t>Ватутина, 13</t>
  </si>
  <si>
    <t>Ватутина, 15</t>
  </si>
  <si>
    <t>Ватутина, 15/1</t>
  </si>
  <si>
    <t>Ватутина, 17</t>
  </si>
  <si>
    <t>Ватутина, 19</t>
  </si>
  <si>
    <t>Ватутина, 21</t>
  </si>
  <si>
    <t>Ватутина, 25</t>
  </si>
  <si>
    <t>Ватутина, 9</t>
  </si>
  <si>
    <t>Выставочная, 12</t>
  </si>
  <si>
    <t>Выставочная, 14</t>
  </si>
  <si>
    <t>Выставочная, 16</t>
  </si>
  <si>
    <t>Выставочная, 24</t>
  </si>
  <si>
    <t>Выставочная, 26</t>
  </si>
  <si>
    <t>Выставочная, 32/1</t>
  </si>
  <si>
    <t>Выставочная, 34</t>
  </si>
  <si>
    <t>К.Маркса, 3а</t>
  </si>
  <si>
    <t>К.Маркса, 3</t>
  </si>
  <si>
    <t>К.Маркса, 7</t>
  </si>
  <si>
    <t>К.Маркса, 9</t>
  </si>
  <si>
    <t>К.Маркса, 13</t>
  </si>
  <si>
    <t>К.Маркса, 15</t>
  </si>
  <si>
    <t>К.Маркса, 17</t>
  </si>
  <si>
    <t>К.Маркса, 19</t>
  </si>
  <si>
    <t>К.Маркса, 25</t>
  </si>
  <si>
    <t>К.Маркса, 27</t>
  </si>
  <si>
    <t>К.Маркса, 29</t>
  </si>
  <si>
    <t>Пермитина, 4</t>
  </si>
  <si>
    <t>Пермитина, 6</t>
  </si>
  <si>
    <t>Пермитина, 12</t>
  </si>
  <si>
    <t>Пермитина, 16</t>
  </si>
  <si>
    <t>Пермитина, 18</t>
  </si>
  <si>
    <t>Пермитина, 20</t>
  </si>
  <si>
    <t>Пермитина, 22</t>
  </si>
  <si>
    <t>Блюхера, 36</t>
  </si>
  <si>
    <t>Блюхера, 38</t>
  </si>
  <si>
    <t>Блюхера, 46</t>
  </si>
  <si>
    <t>Блюхера, 50</t>
  </si>
  <si>
    <t>Блюхера, 52</t>
  </si>
  <si>
    <t>Блюхера, 53</t>
  </si>
  <si>
    <t>Блюхера, 54</t>
  </si>
  <si>
    <t>Блюхера, 55</t>
  </si>
  <si>
    <t>Блюхера, 57</t>
  </si>
  <si>
    <t>Блюхера, 59</t>
  </si>
  <si>
    <t>Блюхера, 61</t>
  </si>
  <si>
    <t>Блюхера, 63</t>
  </si>
  <si>
    <t>Блюхера, 65</t>
  </si>
  <si>
    <t>Блюхера, 73/1</t>
  </si>
  <si>
    <t>Горский, 2</t>
  </si>
  <si>
    <t>Горский, 3</t>
  </si>
  <si>
    <t>Горский, 4</t>
  </si>
  <si>
    <t>Горский, 5</t>
  </si>
  <si>
    <t>Горский, 10а</t>
  </si>
  <si>
    <t>Горский, 10б</t>
  </si>
  <si>
    <t>Горский, 10г</t>
  </si>
  <si>
    <t>Горский, 18/1</t>
  </si>
  <si>
    <t>Горский, 39</t>
  </si>
  <si>
    <t>Горский, 40</t>
  </si>
  <si>
    <t>Горский, 40/1</t>
  </si>
  <si>
    <t>Горский, 40/2</t>
  </si>
  <si>
    <t>Горский, 41</t>
  </si>
  <si>
    <t>Горский, 47</t>
  </si>
  <si>
    <t>Горский, 48</t>
  </si>
  <si>
    <t>Горский, 55</t>
  </si>
  <si>
    <t>Горский, 54</t>
  </si>
  <si>
    <t>К.Маркса, 41</t>
  </si>
  <si>
    <t>К.Маркса, 43</t>
  </si>
  <si>
    <t>К.Маркса, 45</t>
  </si>
  <si>
    <t>К.Маркса, 53</t>
  </si>
  <si>
    <t>К.Маркса, 55</t>
  </si>
  <si>
    <t>К.Маркса, 39</t>
  </si>
  <si>
    <t>Геодезическая, 1</t>
  </si>
  <si>
    <t>Геодезическая, 3</t>
  </si>
  <si>
    <t>Геодезическая, 5</t>
  </si>
  <si>
    <t>Геодезическая, 7</t>
  </si>
  <si>
    <t>Геодезическая, 9</t>
  </si>
  <si>
    <t>Выставочная, 38</t>
  </si>
  <si>
    <t>К.Маркса, 2</t>
  </si>
  <si>
    <t>К.Маркса, 6</t>
  </si>
  <si>
    <t>К.Маркса, 6/1</t>
  </si>
  <si>
    <t>К.Маркса, 8</t>
  </si>
  <si>
    <t>К.Маркса, 8/1</t>
  </si>
  <si>
    <t>К.Маркса, 8/2</t>
  </si>
  <si>
    <t>К.Маркса, 10</t>
  </si>
  <si>
    <t>К.Маркса, 10/1</t>
  </si>
  <si>
    <t>К.Маркса, 10/2</t>
  </si>
  <si>
    <t>К.Маркса, 12/1</t>
  </si>
  <si>
    <t>К.Маркса, 14</t>
  </si>
  <si>
    <t>К.Маркса, 14/1</t>
  </si>
  <si>
    <t>К.Маркса, 22</t>
  </si>
  <si>
    <t>К.Маркса, 28</t>
  </si>
  <si>
    <t>К.Маркса, 28/1</t>
  </si>
  <si>
    <t>Ватутина, 31/1</t>
  </si>
  <si>
    <t>Ватутина, 33</t>
  </si>
  <si>
    <t>Ватутина, 33/2</t>
  </si>
  <si>
    <t>Ватутина, 35</t>
  </si>
  <si>
    <t>Ватутина, 37</t>
  </si>
  <si>
    <t>Геодезическая, 4</t>
  </si>
  <si>
    <t>Геодезическая, 13</t>
  </si>
  <si>
    <t>Геодезическая, 15/1</t>
  </si>
  <si>
    <t>Геодезическая, 17</t>
  </si>
  <si>
    <t>Геодезическая, 19</t>
  </si>
  <si>
    <t>Геодезическая, 21/1</t>
  </si>
  <si>
    <t>Геодезическая, 23</t>
  </si>
  <si>
    <t>Новогодняя, 7</t>
  </si>
  <si>
    <t>Новогодняя, 9</t>
  </si>
  <si>
    <t>Новогодняя, 11</t>
  </si>
  <si>
    <t>Новогодняя, 13</t>
  </si>
  <si>
    <t>Новогодняя, 15</t>
  </si>
  <si>
    <t>Новогодняя, 17</t>
  </si>
  <si>
    <t>Новогодняя, 19</t>
  </si>
  <si>
    <t>Новогодняя, 21</t>
  </si>
  <si>
    <t>Новогодняя, 35</t>
  </si>
  <si>
    <t>Космическая, 8</t>
  </si>
  <si>
    <t>Космическая, 12</t>
  </si>
  <si>
    <t>Космическая, 12/1</t>
  </si>
  <si>
    <t>Космическая, 14</t>
  </si>
  <si>
    <t>Н.-Данченко, 163</t>
  </si>
  <si>
    <t>Н.-Данченко, 169</t>
  </si>
  <si>
    <t>Блюхера, 1</t>
  </si>
  <si>
    <t>Блюхера, 3</t>
  </si>
  <si>
    <t>Блюхера, 5</t>
  </si>
  <si>
    <t>Блюхера, 7</t>
  </si>
  <si>
    <t>Блюхера, 13</t>
  </si>
  <si>
    <t>Блюхера, 15</t>
  </si>
  <si>
    <t>Блюхера, 17</t>
  </si>
  <si>
    <t>Блюхера, 17/1</t>
  </si>
  <si>
    <t>Блюхера, 17/3</t>
  </si>
  <si>
    <t>Блюхера, 19</t>
  </si>
  <si>
    <t>Блюхера, 21</t>
  </si>
  <si>
    <t>Ватутина, 1</t>
  </si>
  <si>
    <t>Ватутина, 1а</t>
  </si>
  <si>
    <t>Ватутина, 3</t>
  </si>
  <si>
    <t>Ватутина, 5</t>
  </si>
  <si>
    <t>Ватутина, 7</t>
  </si>
  <si>
    <t>Ватутина, 12</t>
  </si>
  <si>
    <t>Ватутина, 14</t>
  </si>
  <si>
    <t>Ватутина, 16</t>
  </si>
  <si>
    <t>Ватутина, 18</t>
  </si>
  <si>
    <t>Ватутина, 18а</t>
  </si>
  <si>
    <t>Ватутина, 20</t>
  </si>
  <si>
    <t>Ватутина, 22</t>
  </si>
  <si>
    <t>Ватутина, 24</t>
  </si>
  <si>
    <t>Ватутина, 26</t>
  </si>
  <si>
    <t>Титова, 1</t>
  </si>
  <si>
    <t>Титова, 2</t>
  </si>
  <si>
    <t>Титова, 3</t>
  </si>
  <si>
    <t>Титова, 4</t>
  </si>
  <si>
    <t>Титова, 5</t>
  </si>
  <si>
    <t>Титова, 5/1</t>
  </si>
  <si>
    <t>Титова, 7</t>
  </si>
  <si>
    <t>Титова, 8</t>
  </si>
  <si>
    <t>Титова, 10</t>
  </si>
  <si>
    <t>Выставочная, 3</t>
  </si>
  <si>
    <t>Выставочная, 4</t>
  </si>
  <si>
    <t>Выставочная, 5</t>
  </si>
  <si>
    <t>Выставочная, 6</t>
  </si>
  <si>
    <t>Котовского, 1</t>
  </si>
  <si>
    <t>Котовского, 3</t>
  </si>
  <si>
    <t>Котовского, 3/1</t>
  </si>
  <si>
    <t>Котовского, 5</t>
  </si>
  <si>
    <t>Котовского, 5/1</t>
  </si>
  <si>
    <t>Котовского, 5/2</t>
  </si>
  <si>
    <t>Котовского, 7</t>
  </si>
  <si>
    <t>Котовского, 7/1</t>
  </si>
  <si>
    <t>Котовского, 9</t>
  </si>
  <si>
    <t>Пермитина, 1/1</t>
  </si>
  <si>
    <t>Пермитина, 3/1</t>
  </si>
  <si>
    <t>Пермитина, 3/2</t>
  </si>
  <si>
    <t>Пермитина, 3</t>
  </si>
  <si>
    <t>Пермитина, 5</t>
  </si>
  <si>
    <t>Р.-Корсакова, 1</t>
  </si>
  <si>
    <t>Р.-Корсакова, 3/1</t>
  </si>
  <si>
    <t>Р.-Корсакова, 5/1</t>
  </si>
  <si>
    <t>Р.-Корсакова, 7/2</t>
  </si>
  <si>
    <t>Р.-Корсакова, 7/3</t>
  </si>
  <si>
    <t>Сиб.-Гвардейцев, 8</t>
  </si>
  <si>
    <t>Сиб.-Гвардейцев, 10</t>
  </si>
  <si>
    <t>Сиб.-Гвардейцев, 12</t>
  </si>
  <si>
    <t>Блюхера, 48</t>
  </si>
  <si>
    <t xml:space="preserve">Планировочная, 1 </t>
  </si>
  <si>
    <t>Планировочная, 1/1</t>
  </si>
  <si>
    <t>Планировочная, 1/2</t>
  </si>
  <si>
    <t>Планировочная, 3</t>
  </si>
  <si>
    <t>Планировочная, 3/1</t>
  </si>
  <si>
    <t>Планировочная, 8</t>
  </si>
  <si>
    <t>Планировочная, 10</t>
  </si>
  <si>
    <t>Планировочная, 11</t>
  </si>
  <si>
    <t>Планировочная, 12</t>
  </si>
  <si>
    <t>Планировочная, 13</t>
  </si>
  <si>
    <t>Планировочная, 14</t>
  </si>
  <si>
    <t>Планировочная, 16</t>
  </si>
  <si>
    <t>Планировочная, 18</t>
  </si>
  <si>
    <t>Планировочная, 18/2</t>
  </si>
  <si>
    <t>Планировочная, 19</t>
  </si>
  <si>
    <t>Планировочная, 23</t>
  </si>
  <si>
    <t>Планировочная, 25</t>
  </si>
  <si>
    <t>Планировочная, 26</t>
  </si>
  <si>
    <t>Планировочная, 27</t>
  </si>
  <si>
    <t>Планировочная, 28</t>
  </si>
  <si>
    <t>Планировочная, 29</t>
  </si>
  <si>
    <t>Планировочная, 29/1</t>
  </si>
  <si>
    <t>Планировочная, 30</t>
  </si>
  <si>
    <t>Планировочная, 31</t>
  </si>
  <si>
    <t>Планировочная, 32</t>
  </si>
  <si>
    <t>Планировочная, 33</t>
  </si>
  <si>
    <t>Планировочная, 34</t>
  </si>
  <si>
    <t>Планировочная, 35</t>
  </si>
  <si>
    <t>Планировочная, 35/1</t>
  </si>
  <si>
    <t>Планировочная, 36</t>
  </si>
  <si>
    <t>Планировочная, 38</t>
  </si>
  <si>
    <t>Планировочная, 39</t>
  </si>
  <si>
    <t>Планировочная, 40</t>
  </si>
  <si>
    <t>Планировочная, 41</t>
  </si>
  <si>
    <t>Планировочная, 42</t>
  </si>
  <si>
    <t>Планировочная, 43</t>
  </si>
  <si>
    <t>Планировочная, 44</t>
  </si>
  <si>
    <t>Планировочная, 45</t>
  </si>
  <si>
    <t>Планировочная, 46</t>
  </si>
  <si>
    <t>Планировочная, 47</t>
  </si>
  <si>
    <t>Планировочная, 47/1</t>
  </si>
  <si>
    <t>Планировочная, 48</t>
  </si>
  <si>
    <t>Планировочная, 49</t>
  </si>
  <si>
    <t>Планировочная, 50</t>
  </si>
  <si>
    <t>Планировочная, 51</t>
  </si>
  <si>
    <t>Планировочная, 52</t>
  </si>
  <si>
    <t>Планировочная, 54</t>
  </si>
  <si>
    <t>Планировочная, 56</t>
  </si>
  <si>
    <t>Планировочная, 58</t>
  </si>
  <si>
    <t>Путевая, 3</t>
  </si>
  <si>
    <t>Путевая, 4</t>
  </si>
  <si>
    <t>Путевая, 5</t>
  </si>
  <si>
    <t>Путевая, 6</t>
  </si>
  <si>
    <t>Путевая, 7</t>
  </si>
  <si>
    <t>Путевая, 8</t>
  </si>
  <si>
    <t>Путевая, 9</t>
  </si>
  <si>
    <t>Путевая, 10</t>
  </si>
  <si>
    <t>Путевая, 11</t>
  </si>
  <si>
    <t>Путевая, 12</t>
  </si>
  <si>
    <t>Путевая, 13</t>
  </si>
  <si>
    <t>Путевая, 14</t>
  </si>
  <si>
    <t>Путевая, 15</t>
  </si>
  <si>
    <t>Путевая, 16</t>
  </si>
  <si>
    <t>Путевая, 17</t>
  </si>
  <si>
    <t>Путевая, 18</t>
  </si>
  <si>
    <t>Котовского, 4</t>
  </si>
  <si>
    <t>Котовского, 6</t>
  </si>
  <si>
    <t>Котовского, 8</t>
  </si>
  <si>
    <t>Котовского, 10</t>
  </si>
  <si>
    <t>Котовского, 12</t>
  </si>
  <si>
    <t>Котовского, 12/1</t>
  </si>
  <si>
    <t>Котовского, 14</t>
  </si>
  <si>
    <t>Крашенинникова, 1</t>
  </si>
  <si>
    <t>Крашенинникова, 2</t>
  </si>
  <si>
    <t>Крашенинникова, 3</t>
  </si>
  <si>
    <t>Крашенинникова, 5</t>
  </si>
  <si>
    <t>Крашенинникова, 7</t>
  </si>
  <si>
    <t>Крашенинникова, 7/1</t>
  </si>
  <si>
    <t>Крашенинникова, 9</t>
  </si>
  <si>
    <t>Крашенинникова, 10</t>
  </si>
  <si>
    <t>Крашенинникова, 11</t>
  </si>
  <si>
    <t>Крашенинникова, 13</t>
  </si>
  <si>
    <t>1пер.Крашенин., 9</t>
  </si>
  <si>
    <t>1пер.Крашенин., 11</t>
  </si>
  <si>
    <t xml:space="preserve">2пер.Крашенин., 2 </t>
  </si>
  <si>
    <t xml:space="preserve">2пер.Крашенин., 4 </t>
  </si>
  <si>
    <t>2пер.Крашенин., 6</t>
  </si>
  <si>
    <t>2пер.Крашенин., 8</t>
  </si>
  <si>
    <t>2пер.Крашенин., 10</t>
  </si>
  <si>
    <t>2пер.Крашенин., 12</t>
  </si>
  <si>
    <t>2пер.Крашенин., 14</t>
  </si>
  <si>
    <t>2пер.Крашенин., 16</t>
  </si>
  <si>
    <t>3пер.Крашенин., 4</t>
  </si>
  <si>
    <t>3пер.Крашенин., 6</t>
  </si>
  <si>
    <t>3пер.Крашенин., 8</t>
  </si>
  <si>
    <t>3пер.Крашенин., 8/1</t>
  </si>
  <si>
    <t>3пер.Крашенин., 9</t>
  </si>
  <si>
    <t>3пер.Крашенин., 10</t>
  </si>
  <si>
    <t>3пер.Крашенин., 12</t>
  </si>
  <si>
    <t>Петропавловская, 2</t>
  </si>
  <si>
    <t>Петропавловская, 5а</t>
  </si>
  <si>
    <t>Петропавловская, 7</t>
  </si>
  <si>
    <t>Петропавловская, 9</t>
  </si>
  <si>
    <t>Петропавловская, 10</t>
  </si>
  <si>
    <t>Петропавловская, 10а</t>
  </si>
  <si>
    <t>Петропавловская, 12</t>
  </si>
  <si>
    <t>1пер.Петропавлов., 3</t>
  </si>
  <si>
    <t>1пер.Петропавлов., 4</t>
  </si>
  <si>
    <t>1пер.Петропавлов., 5</t>
  </si>
  <si>
    <t>1пер.Петропавлов., 6</t>
  </si>
  <si>
    <t>1пер.Петропавлов., 8</t>
  </si>
  <si>
    <t xml:space="preserve">1пер.Петропавлов,12 </t>
  </si>
  <si>
    <t>1пер.Петропавлов, 14</t>
  </si>
  <si>
    <t>1пер.Петропавлов, 16</t>
  </si>
  <si>
    <t>Плахотного, 7</t>
  </si>
  <si>
    <t>Плахотного, 9</t>
  </si>
  <si>
    <t>Плахотного, 13</t>
  </si>
  <si>
    <t>Плахотного, 15</t>
  </si>
  <si>
    <t>Плахотного, 21</t>
  </si>
  <si>
    <t>Плахотного, 37</t>
  </si>
  <si>
    <t>Плахотного, 43</t>
  </si>
  <si>
    <t>Плахотного, 45</t>
  </si>
  <si>
    <t>Плахотного, 47</t>
  </si>
  <si>
    <t>Плахотного, 53</t>
  </si>
  <si>
    <t>Станиславского, 8</t>
  </si>
  <si>
    <t>Станиславского, 11</t>
  </si>
  <si>
    <t>Станиславского, 12</t>
  </si>
  <si>
    <t>Станиславского, 13а</t>
  </si>
  <si>
    <t>Станиславского, 15</t>
  </si>
  <si>
    <t>Р.-Корсакова, 2</t>
  </si>
  <si>
    <t>Р.-Корсакова, 4</t>
  </si>
  <si>
    <t>Р.-Корсакова, 4а</t>
  </si>
  <si>
    <t>Серафимовича, 1/1</t>
  </si>
  <si>
    <t>Серафимовича, 1/2</t>
  </si>
  <si>
    <t>Серафимовича, 1/4</t>
  </si>
  <si>
    <t>Титова, 12</t>
  </si>
  <si>
    <t>Титова, 16</t>
  </si>
  <si>
    <t>Титова, 22</t>
  </si>
  <si>
    <t>Титова, 30</t>
  </si>
  <si>
    <t>Титова, 34</t>
  </si>
  <si>
    <t>Титова, 36</t>
  </si>
  <si>
    <t>Титова, 38</t>
  </si>
  <si>
    <t>Титова, 40</t>
  </si>
  <si>
    <t>Титова, 42</t>
  </si>
  <si>
    <t>Титова, 48</t>
  </si>
  <si>
    <t>Титова, 50</t>
  </si>
  <si>
    <t>Костычева, 4</t>
  </si>
  <si>
    <t>Костычева, 6</t>
  </si>
  <si>
    <t>Костычева, 8</t>
  </si>
  <si>
    <t>Костычева, 10</t>
  </si>
  <si>
    <t>Троллейная, 19</t>
  </si>
  <si>
    <t>Троллейная, 23</t>
  </si>
  <si>
    <t>Троллейная, 25</t>
  </si>
  <si>
    <t>Троллейная, 27</t>
  </si>
  <si>
    <t>Троллейная, 31</t>
  </si>
  <si>
    <t>Троллейная, 33</t>
  </si>
  <si>
    <t>Путевая,2</t>
  </si>
  <si>
    <t>Геодезическая, 21</t>
  </si>
  <si>
    <t>Петропавловская, 3</t>
  </si>
  <si>
    <t>Титова, 10(общ.)</t>
  </si>
  <si>
    <t>Титова, 12(общ.)</t>
  </si>
  <si>
    <t>Титова, 7(общ.)</t>
  </si>
  <si>
    <t>Станиславского, 3общ.</t>
  </si>
  <si>
    <t>Станиславского, 12общ.</t>
  </si>
  <si>
    <t>Станиславского, 13</t>
  </si>
  <si>
    <t>вид ремонта</t>
  </si>
  <si>
    <t>S м2, собствен.</t>
  </si>
  <si>
    <t>Сумма по КС-2, КС-3</t>
  </si>
  <si>
    <t>Ед. изм.</t>
  </si>
  <si>
    <t>Объем выполненных работ</t>
  </si>
  <si>
    <t>Широкая, 15</t>
  </si>
  <si>
    <t>ООО "РЭС-1 ЭУ-18"</t>
  </si>
  <si>
    <t>ООО "РЭС-1 ЭУ-24"</t>
  </si>
  <si>
    <t>ООО "РЭС-1 ЭУ-23"</t>
  </si>
  <si>
    <t>ООО "РЭС-1 ЭУ-26"</t>
  </si>
  <si>
    <t>ООО "РСУ-3"</t>
  </si>
  <si>
    <t>ООО "АМПЕР"</t>
  </si>
  <si>
    <t>ООО "РЭУ-Западный"</t>
  </si>
  <si>
    <t>ООО "РЭУ-2 участок 75"</t>
  </si>
  <si>
    <t>ООО "РЭУ-2 участок 94"</t>
  </si>
  <si>
    <t>ООО "РЭУ-2 участок 95"</t>
  </si>
  <si>
    <t>накопление</t>
  </si>
  <si>
    <t>Планировочная, 20-снос</t>
  </si>
  <si>
    <t>Планировочная, 22-снос</t>
  </si>
  <si>
    <t>Титова, 43</t>
  </si>
  <si>
    <t xml:space="preserve">Титова, 41 </t>
  </si>
  <si>
    <t>Титова, 45</t>
  </si>
  <si>
    <t xml:space="preserve">Титова, 47 </t>
  </si>
  <si>
    <t xml:space="preserve">Титова, 51а </t>
  </si>
  <si>
    <t>Невельского, 55</t>
  </si>
  <si>
    <t>Кровля в 2011 году</t>
  </si>
  <si>
    <t>л.клетки ср-ва 07-09-10</t>
  </si>
  <si>
    <t>остаток по 2010г.</t>
  </si>
  <si>
    <t>тариф 11г.</t>
  </si>
  <si>
    <t xml:space="preserve">месяца 2011 </t>
  </si>
  <si>
    <t>сумма 2011г.</t>
  </si>
  <si>
    <t>сметная стоимость 11г.</t>
  </si>
  <si>
    <t>ремонт ХГВ</t>
  </si>
  <si>
    <t>ср-ва прошл.лет- ремонт л/клеток</t>
  </si>
  <si>
    <t>электромонтажные работы</t>
  </si>
  <si>
    <t>установка ПУ в 2012 году</t>
  </si>
  <si>
    <t>балконы кв.15, 19, 34, 35, 39, 59, 75 - 46 100,0</t>
  </si>
  <si>
    <t>замена в/труб 8 шт.</t>
  </si>
  <si>
    <t>л/клетки за доп. Доходы и средства прошлых лет</t>
  </si>
  <si>
    <t>канализация</t>
  </si>
  <si>
    <t>Установка приборов учета за счет средств прошлых лет</t>
  </si>
  <si>
    <t>установка приборов учета за средства прошлых лет</t>
  </si>
  <si>
    <t>канализация за счет средств прошлых лет</t>
  </si>
  <si>
    <t xml:space="preserve">Приборы учета </t>
  </si>
  <si>
    <t>кровля</t>
  </si>
  <si>
    <t>балконы</t>
  </si>
  <si>
    <t>Балконы за счет средств 2007-2010г</t>
  </si>
  <si>
    <t>Отмостка</t>
  </si>
  <si>
    <t>Кровля</t>
  </si>
  <si>
    <t>накопление на 185 -ФЗ</t>
  </si>
  <si>
    <t>л/клетки 3 подъезда</t>
  </si>
  <si>
    <t>Кровля за счет средств прошлых лет и доп. Доходов</t>
  </si>
  <si>
    <t>на 185 ФЗ</t>
  </si>
  <si>
    <t>Установка приборов учета за доп.доходы</t>
  </si>
  <si>
    <t>Установка приборов учета</t>
  </si>
  <si>
    <t>Приборы учета с учетом прошлых лет</t>
  </si>
  <si>
    <t>Канализация и подвал за 2007-2010</t>
  </si>
  <si>
    <t xml:space="preserve">Приборы учета за прошлые годы </t>
  </si>
  <si>
    <t>Замена бойлера</t>
  </si>
  <si>
    <t>кровля за накопление+ (тек.рем.)</t>
  </si>
  <si>
    <t>2011- замена этажных щитков</t>
  </si>
  <si>
    <t>прош.лет-электрооборудования</t>
  </si>
  <si>
    <t>шт.</t>
  </si>
  <si>
    <t>ФЗ-№185</t>
  </si>
  <si>
    <t>ХГВ - за счет прошлых лет</t>
  </si>
  <si>
    <t>заделка ввода- перенос с 2010 года</t>
  </si>
  <si>
    <t>диагностика канализации(письмо)</t>
  </si>
  <si>
    <t>герметизация ввода</t>
  </si>
  <si>
    <t>наружная канал.-пернос с 2010 года</t>
  </si>
  <si>
    <t>замена бойлера за 5% финансирования собствен.</t>
  </si>
  <si>
    <t>ХГВ - за счет 07-10гг</t>
  </si>
  <si>
    <t>Ремонт кровли</t>
  </si>
  <si>
    <t>Цоколь, 1 козырек с учетом средств прошлых лет</t>
  </si>
  <si>
    <t>прошл. Лет- замена тамбурных дверей в подъездах и м/камерах</t>
  </si>
  <si>
    <t>ремонт швов</t>
  </si>
  <si>
    <t>Циркуляция - средства прошлых лет</t>
  </si>
  <si>
    <t>водост.труба</t>
  </si>
  <si>
    <t>Тех. надзор</t>
  </si>
  <si>
    <t>м.п</t>
  </si>
  <si>
    <t>Обслуживание ПУ</t>
  </si>
  <si>
    <t>январь</t>
  </si>
  <si>
    <t>шт</t>
  </si>
  <si>
    <t>м2</t>
  </si>
  <si>
    <t>Усиление кап. стен оплата с января по май</t>
  </si>
  <si>
    <t xml:space="preserve">Ремонт балконов </t>
  </si>
  <si>
    <t>отмостка</t>
  </si>
  <si>
    <t>ср-ва прошл.лет- ПУ</t>
  </si>
  <si>
    <t>ПУ тепла</t>
  </si>
  <si>
    <t>установка насоса</t>
  </si>
  <si>
    <t>Кровля по заявлению</t>
  </si>
  <si>
    <t>Л. Клетки за ср-ва прошлых лет</t>
  </si>
  <si>
    <t>ХГВ- 134901,00 доп.дох и 7265,70 кап.р</t>
  </si>
  <si>
    <t>Ремонт швов за ср-ва прошлых лет кв.104,313,330,397,182,312,100,352,    309,346,318,326,</t>
  </si>
  <si>
    <t>Кровля (карнизы, парапеты, ремонт водостоков)</t>
  </si>
  <si>
    <t>Смонтировать уличное освещение над под-дами №2, восстановить управление уличным освещением от датчика</t>
  </si>
  <si>
    <t>ПСД на обследование крылец</t>
  </si>
  <si>
    <t>кровля (доп.письмо)</t>
  </si>
  <si>
    <t>бесстраншейная канализация(доп.письмо)</t>
  </si>
  <si>
    <t>долгом на 2012 год. письмо</t>
  </si>
  <si>
    <t>усиление аварийного проема 2 под.</t>
  </si>
  <si>
    <t>ПСД на ГАЗ</t>
  </si>
  <si>
    <t>ремонт бестраншейной канализации</t>
  </si>
  <si>
    <t>м.п.</t>
  </si>
  <si>
    <t>отказ жителей</t>
  </si>
  <si>
    <t>Швы за счет средств прошлых лет</t>
  </si>
  <si>
    <t>получение ТУ на ПУ</t>
  </si>
  <si>
    <t>Обслуживание Опу и эксплуатация - ежемесячно</t>
  </si>
  <si>
    <t>крыльца (ср-ва 07-10)</t>
  </si>
  <si>
    <t>ПСД на кровлю</t>
  </si>
  <si>
    <t>Отмостка за счет средств прошлых лет</t>
  </si>
  <si>
    <t>ремонт цоколя, крылец с 4 под.</t>
  </si>
  <si>
    <t>Ремонт ХГВ</t>
  </si>
  <si>
    <t>Герметизация ввода</t>
  </si>
  <si>
    <t>ср-ва прошл. лет- отмостка</t>
  </si>
  <si>
    <t>технич. Обследование кровли</t>
  </si>
  <si>
    <t>ПСД на перемычку кв.80</t>
  </si>
  <si>
    <t>ремонт крыши 9-ти эт., фасада, крылец, козырьков</t>
  </si>
  <si>
    <t>Цоколь</t>
  </si>
  <si>
    <t>отопление</t>
  </si>
  <si>
    <t>ремонт балконов с использ. Накопления - 14 штук</t>
  </si>
  <si>
    <t>ремонт цоколя</t>
  </si>
  <si>
    <t>спуски в подвал</t>
  </si>
  <si>
    <t>герметизация ввода в счет средств накопления</t>
  </si>
  <si>
    <t>заделка ввода</t>
  </si>
  <si>
    <t>выпуск канализации 3 под-д</t>
  </si>
  <si>
    <t>ремонт козырьков</t>
  </si>
  <si>
    <t>Установка приборов учета 50/50</t>
  </si>
  <si>
    <t>Ремонт кровли -бюджетное финансирование  5% собственники</t>
  </si>
  <si>
    <t>ПСД на ремонт кровли</t>
  </si>
  <si>
    <t>Составление тех.закл и ПСД на кровлю (ср-ва прош.лет)</t>
  </si>
  <si>
    <t>ремонт отмостки</t>
  </si>
  <si>
    <t>окна ПВХ</t>
  </si>
  <si>
    <t>ср-ва прошл.лет- ввод</t>
  </si>
  <si>
    <t xml:space="preserve"> </t>
  </si>
  <si>
    <t>обследование, техническое заключение</t>
  </si>
  <si>
    <t>Кровля -долг на 2012г</t>
  </si>
  <si>
    <t>ОкнаПВХ</t>
  </si>
  <si>
    <t>Рабочая документация козырьков над лоджиями верхних этажей</t>
  </si>
  <si>
    <t>прошл.лет- крыльца</t>
  </si>
  <si>
    <t>прошл.лет- козырьки</t>
  </si>
  <si>
    <t>заделка ввода-перенос с 2010 года</t>
  </si>
  <si>
    <t>кровля 40/60</t>
  </si>
  <si>
    <t>Ремонт мусорокамер-хгв</t>
  </si>
  <si>
    <t xml:space="preserve">Вентиляция </t>
  </si>
  <si>
    <t>уличное освещение (ср-ва 07-10)</t>
  </si>
  <si>
    <t>ПСД по модернизации лифтов</t>
  </si>
  <si>
    <t>диагностика сдачи лифтов</t>
  </si>
  <si>
    <t>СМР лифтов</t>
  </si>
  <si>
    <t>технический надзор</t>
  </si>
  <si>
    <t>в/трубы, темп. Швы</t>
  </si>
  <si>
    <t>Ремонт отмостки</t>
  </si>
  <si>
    <t>Ремонт ХГВ, за счет прошлых лет</t>
  </si>
  <si>
    <t>ср-ва прош. Лет - отмостка</t>
  </si>
  <si>
    <t>Тех. заключение на ремонт крыши</t>
  </si>
  <si>
    <t>Гермитизация ввода - предписание ГЖИ</t>
  </si>
  <si>
    <t>Устройство козырьков над балконами и лоджиями</t>
  </si>
  <si>
    <t>электрика в щитках средства прошлых лет+ текущ. Содерж.</t>
  </si>
  <si>
    <t>с прошлых лет - выпуск канализации 2-го под.</t>
  </si>
  <si>
    <t>Грязевики за ср-ва прошлых лет</t>
  </si>
  <si>
    <t>ремонт л/клеток 1,3 под.</t>
  </si>
  <si>
    <t>ремонт балконов за счет прошлых лет</t>
  </si>
  <si>
    <t>отмостка ср-ва прошлых лет</t>
  </si>
  <si>
    <t>установка ПУ за средства прошлых лет</t>
  </si>
  <si>
    <t>Кровля за счет средств прошлых лет,+ текущ р-т + долг на 2012г</t>
  </si>
  <si>
    <t>Забалуева, 62</t>
  </si>
  <si>
    <t>ТСЖ</t>
  </si>
  <si>
    <t>Отопление</t>
  </si>
  <si>
    <t>Обследование и выдача заключения о тех. состоянии дома</t>
  </si>
  <si>
    <t>Установка ОПУ</t>
  </si>
  <si>
    <t xml:space="preserve">Ремонт отмостки </t>
  </si>
  <si>
    <t>кровля (выписка)</t>
  </si>
  <si>
    <t>ремонт желобов по периметру кровли с использованием ср-в прошлых лет</t>
  </si>
  <si>
    <t>ПСД на фасад сайдинг ФЗ 185</t>
  </si>
  <si>
    <t>Проект по газоснабжению ФЗ-185</t>
  </si>
  <si>
    <t>ремонт балконов</t>
  </si>
  <si>
    <t>линия</t>
  </si>
  <si>
    <t xml:space="preserve">           </t>
  </si>
  <si>
    <t>Тех заключение о состоянии подвала по суду</t>
  </si>
  <si>
    <t>в/трубы</t>
  </si>
  <si>
    <t>Ремонт козырьков, 24,46,71,72,94,95 примыкание кровли к выходу из под-да №2(2 сметы)</t>
  </si>
  <si>
    <t>1 балкон</t>
  </si>
  <si>
    <t xml:space="preserve"> рабочая документация на ремонт перемычек кв. 6</t>
  </si>
  <si>
    <t>Ремонт швов по заявлению</t>
  </si>
  <si>
    <t>Л. клетки за ср-ва депутата</t>
  </si>
  <si>
    <t>цоколь</t>
  </si>
  <si>
    <t>электромонтажные работа(протокол)</t>
  </si>
  <si>
    <t>ремонт балконов (заявление)</t>
  </si>
  <si>
    <t>протокол?</t>
  </si>
  <si>
    <t>накопление, с накопления - герметизация ввода</t>
  </si>
  <si>
    <t>козырьки над лоджиями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</si>
  <si>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</si>
  <si>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ПСД на ККР</t>
  </si>
  <si>
    <t>ремонт кровли</t>
  </si>
  <si>
    <t>реконструкция системы газоснабжения</t>
  </si>
  <si>
    <t>Ремонт швов</t>
  </si>
  <si>
    <t>ПСД на газ</t>
  </si>
  <si>
    <t>цоколь доп.смета</t>
  </si>
  <si>
    <t>по доп. решению - швы</t>
  </si>
  <si>
    <t>балконы - 4 шт.</t>
  </si>
  <si>
    <t xml:space="preserve">4 козырька с 07-09 за сче аренды </t>
  </si>
  <si>
    <t>Замена модема</t>
  </si>
  <si>
    <t>отмостка, приямки, электрика за сче прошлых лет перенос на 2012 год</t>
  </si>
  <si>
    <t>В. Воронка на кровле  по заявлению</t>
  </si>
  <si>
    <t>входы в подъезды1,2 фасад</t>
  </si>
  <si>
    <t>Швы</t>
  </si>
  <si>
    <t>ремонт отмостки по заявлению</t>
  </si>
  <si>
    <t>точек</t>
  </si>
  <si>
    <t>замеры сопротивления изоляции (б/о)</t>
  </si>
  <si>
    <t>ремонт канал кв.71 (б/о)</t>
  </si>
  <si>
    <t>т.</t>
  </si>
  <si>
    <t>усиление оконной перемыч.кв.75(б/о)</t>
  </si>
  <si>
    <t>отопление(б/о кв.67,71,75,54 л/кл)</t>
  </si>
  <si>
    <t xml:space="preserve">Электромонтажные работы </t>
  </si>
  <si>
    <t>заключение на определение внешней границы сетей тепло в/снабж</t>
  </si>
  <si>
    <t>ремонт м/провода</t>
  </si>
  <si>
    <t>Установка фотоэлементов -16562</t>
  </si>
  <si>
    <t>Счетчик МОП</t>
  </si>
  <si>
    <t>ПСД на ус-во вх. в подвал</t>
  </si>
  <si>
    <t>Ремонт крылец</t>
  </si>
  <si>
    <t>Установка грязевиков (доп д-ды)</t>
  </si>
  <si>
    <t>цокольные окна, тамбурные двери - по заявлению</t>
  </si>
  <si>
    <t>по заявлению- ремонт балконов, в/труб</t>
  </si>
  <si>
    <t xml:space="preserve">Металлическая решетка по заявлению </t>
  </si>
  <si>
    <t>Замена трубопров-дов газоснабжения</t>
  </si>
  <si>
    <t>шт/м.п.</t>
  </si>
  <si>
    <t>161/65,2</t>
  </si>
  <si>
    <t>спуск в подвал</t>
  </si>
  <si>
    <t>Установка почтовых ящиков</t>
  </si>
  <si>
    <t>спуск в подвал 2 шт за счет прош.лет тек. и кап. ремонту (по ведомости остатков 87 223,85 руб)</t>
  </si>
  <si>
    <t>Козырьки над входом  (07-10г)</t>
  </si>
  <si>
    <t>Козырек над подъездом</t>
  </si>
  <si>
    <t>Спуск в подвал за доп. д-ды</t>
  </si>
  <si>
    <t>Кровля за доп. д-ды</t>
  </si>
  <si>
    <t>установка дверей</t>
  </si>
  <si>
    <t>Устройство ИТП+стояки по ВК</t>
  </si>
  <si>
    <t>ХГВ за доп.дох</t>
  </si>
  <si>
    <t>Окна ПВХ</t>
  </si>
  <si>
    <t>м/п. шт.</t>
  </si>
  <si>
    <t>60/23,0</t>
  </si>
  <si>
    <t>шт./м2</t>
  </si>
  <si>
    <t>1/43,8</t>
  </si>
  <si>
    <t>л/клетка 4 под.</t>
  </si>
  <si>
    <t>ПСД на ХГВ, отопление</t>
  </si>
  <si>
    <t>Козырьки над балконами</t>
  </si>
  <si>
    <t>работы в 2012 году</t>
  </si>
  <si>
    <t>по заявлению- ремонт температ. Швов</t>
  </si>
  <si>
    <t>Проверка ПСД на кап.р-т системы теплоснабжения</t>
  </si>
  <si>
    <t>Проверка ПСД на кап.р-т автоматизированных ИТП</t>
  </si>
  <si>
    <t>за доп.доходы - электромонтажные работы</t>
  </si>
  <si>
    <t>не утвердил</t>
  </si>
  <si>
    <t>отказ</t>
  </si>
  <si>
    <t>отопление за счет прошлых лет- см. 384 599,69</t>
  </si>
  <si>
    <t>м/п</t>
  </si>
  <si>
    <t>Узлы учета ОПУ  ФЗ-185</t>
  </si>
  <si>
    <t>Устройство ИТП ФЗ-185</t>
  </si>
  <si>
    <t>м/п.</t>
  </si>
  <si>
    <t>ПСД на ИТП</t>
  </si>
  <si>
    <t>Проектные р-ты (реконструкция ХВС)</t>
  </si>
  <si>
    <t>на лето</t>
  </si>
  <si>
    <t>м3</t>
  </si>
  <si>
    <t>Электромонтажные р-ты</t>
  </si>
  <si>
    <t xml:space="preserve">электромонтажные работы </t>
  </si>
  <si>
    <t>ПСД (прогиб перекрытия)</t>
  </si>
  <si>
    <t xml:space="preserve">ремонт спусков в подвал </t>
  </si>
  <si>
    <r>
      <t xml:space="preserve">ПСД + СМР на бойлер (37 728,0- статья тек.ремонта с 01.04.11 по 31.12.11гг, 117 558,32 - статья капитального ремонта, </t>
    </r>
    <r>
      <rPr>
        <sz val="12"/>
        <color indexed="10"/>
        <rFont val="Times New Roman"/>
        <family val="1"/>
      </rPr>
      <t xml:space="preserve"> 261 319,08 - долг на 2012 год по статье тек.рем</t>
    </r>
    <r>
      <rPr>
        <sz val="12"/>
        <rFont val="Times New Roman"/>
        <family val="1"/>
      </rPr>
      <t>)</t>
    </r>
  </si>
  <si>
    <t xml:space="preserve">ремонт кровли  (средства 2007-2010г) </t>
  </si>
  <si>
    <t>накопление на приборы учета</t>
  </si>
  <si>
    <t>накопление стедств на приборы учета</t>
  </si>
  <si>
    <r>
      <t xml:space="preserve">ПСД + СМР на бойлер (295 107,67 доходы по статье кап.ремонта на 01.01.2012г, и </t>
    </r>
    <r>
      <rPr>
        <sz val="12"/>
        <color indexed="10"/>
        <rFont val="Times New Roman"/>
        <family val="1"/>
      </rPr>
      <t>141 289,07 долгом на 2012 год по статье тек.рем</t>
    </r>
    <r>
      <rPr>
        <sz val="12"/>
        <rFont val="Times New Roman"/>
        <family val="1"/>
      </rPr>
      <t>)</t>
    </r>
  </si>
  <si>
    <t>ремонт перекрытия кв.8</t>
  </si>
  <si>
    <t xml:space="preserve">ремонт труб отопл., водоснаб., канализации, с демонтажем и восстанов. полов в квартире.  (начать с подъезда №5) с использ. средств 2007-2010г </t>
  </si>
  <si>
    <t>козырьки над подъездами, двери</t>
  </si>
  <si>
    <t>замена светильников МОП на светильники с датчиками</t>
  </si>
  <si>
    <t>ПСД на ХГВ</t>
  </si>
  <si>
    <t>нет денежных средств</t>
  </si>
  <si>
    <t>Кровля за счет средств 2007-2010г</t>
  </si>
  <si>
    <t>Установка фильтров</t>
  </si>
  <si>
    <t>Погашение долга за в/ трубы в 2010г</t>
  </si>
  <si>
    <t xml:space="preserve">Кровля </t>
  </si>
  <si>
    <t xml:space="preserve">Колодец  канализации  </t>
  </si>
  <si>
    <t xml:space="preserve">Канализация </t>
  </si>
  <si>
    <t>Ремонт крылец за счет средств прошлых лет</t>
  </si>
  <si>
    <t>выполнение в 2012г</t>
  </si>
  <si>
    <t xml:space="preserve">Отмостка </t>
  </si>
  <si>
    <t xml:space="preserve">Электромонтажные р-ты 3 под </t>
  </si>
  <si>
    <t xml:space="preserve">Освещение подвалов за доп.доходы </t>
  </si>
  <si>
    <t xml:space="preserve">Ремонт стены </t>
  </si>
  <si>
    <t xml:space="preserve">За ср-ва прошлых лет- замена труб ХГВ по стоякам во 2-м под со сменой канализации и полотенцесушителей </t>
  </si>
  <si>
    <t xml:space="preserve">Металлическая решетка  </t>
  </si>
  <si>
    <t>Пластиковые окна</t>
  </si>
  <si>
    <t>Крыльца</t>
  </si>
  <si>
    <t xml:space="preserve">Ремонт кровли </t>
  </si>
  <si>
    <t>Канализация за счет средств прошлых лет</t>
  </si>
  <si>
    <t>Герметизация ввода за счет средств прошлых лет</t>
  </si>
  <si>
    <t>Электром.работы за доп.дох</t>
  </si>
  <si>
    <t xml:space="preserve">Установка фильтров, замена вентиля на хол.воду </t>
  </si>
  <si>
    <t>Окна ПВХ за доп.дох</t>
  </si>
  <si>
    <t xml:space="preserve"> Л/клетка </t>
  </si>
  <si>
    <t xml:space="preserve"> Кровля ср-ва прошлых лет</t>
  </si>
  <si>
    <t>Электромонтажные работы</t>
  </si>
  <si>
    <t>Ремонт циркуляции</t>
  </si>
  <si>
    <t xml:space="preserve">Электромонтажные работы с использованием средств прошлых лет </t>
  </si>
  <si>
    <t>Отопление за счет средств прошлых лет</t>
  </si>
  <si>
    <t xml:space="preserve"> ограждение газоновза счет средств прошлых лет</t>
  </si>
  <si>
    <t>Установка 23 эл.автоматов, заземление - за счет средств прошлых лет</t>
  </si>
  <si>
    <t>ХГВ -за счет средств прошлых лет</t>
  </si>
  <si>
    <t>КРОВЛЯ (ВЕТХОЕ) накопление</t>
  </si>
  <si>
    <t>Шиферная кровля ВЕТХОЕ</t>
  </si>
  <si>
    <t>Электромонтажные р-ты ВЕТХОЕ</t>
  </si>
  <si>
    <t>Утепление фасада ВЕТХОЕ</t>
  </si>
  <si>
    <t>Отопление ВЕТХОЕ</t>
  </si>
  <si>
    <t xml:space="preserve"> ПСД на ремонт кровли</t>
  </si>
  <si>
    <t>ХГВ  - накопление</t>
  </si>
  <si>
    <t>Установка двери (ВЕТХОЕ)</t>
  </si>
  <si>
    <t xml:space="preserve">  Ремонт балконов </t>
  </si>
  <si>
    <t>ВЕТХОЕ фундамент, печные трубы</t>
  </si>
  <si>
    <t>устан.циркул.насоса затраты в 11год Доп соглаш</t>
  </si>
  <si>
    <t xml:space="preserve">ремонт подвальных спусков </t>
  </si>
  <si>
    <t xml:space="preserve"> за счет прошлых лет, рабочая документация на ремонт кровли</t>
  </si>
  <si>
    <t>заделка ввода(письмо) с 2010года</t>
  </si>
  <si>
    <t>ремонт козырьков верхних этажей</t>
  </si>
  <si>
    <t>кровля за счет финансирования 5% по №3477</t>
  </si>
  <si>
    <t xml:space="preserve"> отмостка</t>
  </si>
  <si>
    <t xml:space="preserve">ХГВ, отопление </t>
  </si>
  <si>
    <t>подрядчик от ст. дома</t>
  </si>
  <si>
    <t>документы от ст. дома не предоставлены</t>
  </si>
  <si>
    <t>ст. дома не согласовал смету</t>
  </si>
  <si>
    <t>не достаточно средств</t>
  </si>
  <si>
    <t>Ремонт отмостки ВЕТХОЕ</t>
  </si>
  <si>
    <t>Установка металл дверей ВЕТХОЕ</t>
  </si>
  <si>
    <t>работы не принимаются старшей дома</t>
  </si>
  <si>
    <t>электромонтажные работы (ВЕТХОЕ)</t>
  </si>
  <si>
    <t>электромонтажные работыты (ВЕТХОЕ)</t>
  </si>
  <si>
    <t>обследование строител. констр. зданий - ср-ва 2007-2010г.</t>
  </si>
  <si>
    <t>накопление, электрика (щитки) за средства 2007-2010г</t>
  </si>
  <si>
    <t>Ремонт стены в подъезде</t>
  </si>
  <si>
    <t>нет денежных ср-в</t>
  </si>
  <si>
    <t>нет решения собств. на эскиз козырька</t>
  </si>
  <si>
    <t>работы выполнить в 2012г (по решению собственников)</t>
  </si>
  <si>
    <t>электромонтажные р-ты (ВЕТХОЕ)</t>
  </si>
  <si>
    <t>Электромонтажные р-ты (ВЕТХОЕ)</t>
  </si>
  <si>
    <t>Кап. ремонт ИТП Фз - 185</t>
  </si>
  <si>
    <r>
      <t>накопление</t>
    </r>
    <r>
      <rPr>
        <sz val="12"/>
        <color indexed="14"/>
        <rFont val="Times New Roman"/>
        <family val="1"/>
      </rPr>
      <t xml:space="preserve"> </t>
    </r>
    <r>
      <rPr>
        <sz val="12"/>
        <rFont val="Times New Roman"/>
        <family val="1"/>
      </rPr>
      <t>(на ремонт л,клеток за счет средств прошлых лет)</t>
    </r>
  </si>
  <si>
    <r>
      <t xml:space="preserve">ремонт тамбуров, отмостка, огнезащита кровли, </t>
    </r>
    <r>
      <rPr>
        <sz val="12"/>
        <color indexed="10"/>
        <rFont val="Times New Roman"/>
        <family val="1"/>
      </rPr>
      <t>установка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узла тепло-энерг. - (за счет средств 2007-2010г)</t>
    </r>
  </si>
  <si>
    <t>по решению собств исключили работы</t>
  </si>
  <si>
    <t>совет дома не определились с очередностью работ</t>
  </si>
  <si>
    <t>выполнить в 2012г по решению собственников</t>
  </si>
  <si>
    <t xml:space="preserve">отмостка </t>
  </si>
  <si>
    <t>фасад</t>
  </si>
  <si>
    <t xml:space="preserve">установка светильника </t>
  </si>
  <si>
    <t xml:space="preserve">установка пласт.окон 3 шт.(ср-ва от аренды земли) </t>
  </si>
  <si>
    <t>канализация (в т.ч. доп.доходы 19334,43), накопительно на ПУ доп. согаш на 2012г</t>
  </si>
  <si>
    <t>электромонтажные работы (тек.содерж +доп.дох) доп. соглашение на 2012г</t>
  </si>
  <si>
    <t>кровля  (за счет ср-в 2007-2010г и доп.доходов)</t>
  </si>
  <si>
    <t>2011г - накопление, (за счет средств 2007-2010г - водосточные  трубы)</t>
  </si>
  <si>
    <t>Кровля  60 на 40%</t>
  </si>
  <si>
    <t>Кровля+ доп. Доходы</t>
  </si>
  <si>
    <t>балконы-средства прошлых лет</t>
  </si>
  <si>
    <t xml:space="preserve">Установка приборов учета </t>
  </si>
  <si>
    <t xml:space="preserve">балконы, козырьки </t>
  </si>
  <si>
    <t>с накопления- электрика</t>
  </si>
  <si>
    <t>за доп.дох. - подваль.дверь</t>
  </si>
  <si>
    <t xml:space="preserve">Отмостка с учетом прошлых лет </t>
  </si>
  <si>
    <t xml:space="preserve">цоколь </t>
  </si>
  <si>
    <t>Установка узла учета + доп доходы</t>
  </si>
  <si>
    <t xml:space="preserve">ремонт ХГВ </t>
  </si>
  <si>
    <t xml:space="preserve">тамбурные двери с доводчиком  </t>
  </si>
  <si>
    <t xml:space="preserve">л/клетки за счет ср-в рекламы </t>
  </si>
  <si>
    <t>Ремонт цоколя</t>
  </si>
  <si>
    <t xml:space="preserve">л/клетки - доп.доходы </t>
  </si>
  <si>
    <t>КАПИТАЛЬНЫЙ  РЕМОНТ ПО "ООО СЗ ПО ЖКХ Ленинского района"  2011 год.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</si>
</sst>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0.0%"/>
    <numFmt numFmtId="188" formatCode="#,##0_ ;\-#,##0\ "/>
    <numFmt numFmtId="189" formatCode="#,##0&quot;р.&quot;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#,##0.0"/>
    <numFmt numFmtId="202" formatCode="0.000000000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sz val="12"/>
      <color indexed="50"/>
      <name val="Times New Roman"/>
      <family val="1"/>
    </font>
    <font>
      <sz val="12"/>
      <color indexed="11"/>
      <name val="Times New Roman"/>
      <family val="1"/>
    </font>
    <font>
      <b/>
      <sz val="12"/>
      <color indexed="14"/>
      <name val="Times New Roman"/>
      <family val="1"/>
    </font>
    <font>
      <sz val="12"/>
      <color indexed="63"/>
      <name val="Times New Roman"/>
      <family val="1"/>
    </font>
    <font>
      <b/>
      <sz val="12"/>
      <name val="Arial"/>
      <family val="0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 vertical="center" textRotation="90"/>
    </xf>
    <xf numFmtId="0" fontId="2" fillId="2" borderId="0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textRotation="90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90"/>
    </xf>
    <xf numFmtId="2" fontId="8" fillId="4" borderId="3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vertical="center"/>
    </xf>
    <xf numFmtId="2" fontId="10" fillId="4" borderId="4" xfId="0" applyNumberFormat="1" applyFont="1" applyFill="1" applyBorder="1" applyAlignment="1">
      <alignment horizontal="center" vertical="center"/>
    </xf>
    <xf numFmtId="2" fontId="8" fillId="4" borderId="4" xfId="0" applyNumberFormat="1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179" fontId="8" fillId="4" borderId="3" xfId="20" applyFont="1" applyFill="1" applyBorder="1" applyAlignment="1">
      <alignment horizontal="center" vertical="center"/>
    </xf>
    <xf numFmtId="179" fontId="8" fillId="4" borderId="3" xfId="20" applyFont="1" applyFill="1" applyBorder="1" applyAlignment="1">
      <alignment horizontal="center" vertical="center"/>
    </xf>
    <xf numFmtId="179" fontId="11" fillId="0" borderId="3" xfId="20" applyFont="1" applyFill="1" applyBorder="1" applyAlignment="1">
      <alignment horizontal="center" vertical="center"/>
    </xf>
    <xf numFmtId="179" fontId="8" fillId="4" borderId="4" xfId="20" applyFont="1" applyFill="1" applyBorder="1" applyAlignment="1">
      <alignment horizontal="center" vertical="center"/>
    </xf>
    <xf numFmtId="179" fontId="10" fillId="4" borderId="3" xfId="2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8" fillId="2" borderId="3" xfId="0" applyNumberFormat="1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vertical="center"/>
    </xf>
    <xf numFmtId="198" fontId="11" fillId="0" borderId="3" xfId="2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79" fontId="11" fillId="0" borderId="1" xfId="20" applyFont="1" applyBorder="1" applyAlignment="1">
      <alignment horizontal="center" vertical="center"/>
    </xf>
    <xf numFmtId="179" fontId="7" fillId="0" borderId="1" xfId="20" applyFont="1" applyBorder="1" applyAlignment="1">
      <alignment horizontal="center" vertical="center"/>
    </xf>
    <xf numFmtId="179" fontId="7" fillId="0" borderId="3" xfId="2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9" fontId="11" fillId="0" borderId="3" xfId="2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9" fontId="17" fillId="0" borderId="3" xfId="2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9" fontId="12" fillId="0" borderId="3" xfId="2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79" fontId="11" fillId="5" borderId="3" xfId="2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9" fontId="11" fillId="0" borderId="3" xfId="2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98" fontId="11" fillId="0" borderId="3" xfId="20" applyNumberFormat="1" applyFont="1" applyFill="1" applyBorder="1" applyAlignment="1">
      <alignment vertical="center"/>
    </xf>
    <xf numFmtId="180" fontId="11" fillId="0" borderId="3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179" fontId="7" fillId="0" borderId="3" xfId="20" applyFont="1" applyBorder="1" applyAlignment="1">
      <alignment vertical="center"/>
    </xf>
    <xf numFmtId="199" fontId="7" fillId="0" borderId="3" xfId="20" applyNumberFormat="1" applyFont="1" applyBorder="1" applyAlignment="1">
      <alignment vertical="center"/>
    </xf>
    <xf numFmtId="179" fontId="11" fillId="0" borderId="1" xfId="20" applyFont="1" applyBorder="1" applyAlignment="1">
      <alignment vertical="center"/>
    </xf>
    <xf numFmtId="179" fontId="7" fillId="0" borderId="3" xfId="20" applyFont="1" applyFill="1" applyBorder="1" applyAlignment="1">
      <alignment horizontal="center" vertical="center"/>
    </xf>
    <xf numFmtId="198" fontId="7" fillId="0" borderId="3" xfId="20" applyNumberFormat="1" applyFont="1" applyFill="1" applyBorder="1" applyAlignment="1">
      <alignment horizontal="center" vertical="center"/>
    </xf>
    <xf numFmtId="179" fontId="7" fillId="0" borderId="3" xfId="2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80" fontId="11" fillId="0" borderId="3" xfId="0" applyNumberFormat="1" applyFont="1" applyBorder="1" applyAlignment="1">
      <alignment horizontal="center" vertical="center"/>
    </xf>
    <xf numFmtId="180" fontId="11" fillId="0" borderId="3" xfId="0" applyNumberFormat="1" applyFont="1" applyFill="1" applyBorder="1" applyAlignment="1">
      <alignment horizontal="center" vertical="center"/>
    </xf>
    <xf numFmtId="180" fontId="7" fillId="0" borderId="3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79" fontId="7" fillId="0" borderId="1" xfId="20" applyFont="1" applyBorder="1" applyAlignment="1">
      <alignment vertical="center"/>
    </xf>
    <xf numFmtId="179" fontId="10" fillId="4" borderId="8" xfId="20" applyFont="1" applyFill="1" applyBorder="1" applyAlignment="1">
      <alignment horizontal="center" vertical="center"/>
    </xf>
    <xf numFmtId="179" fontId="11" fillId="0" borderId="4" xfId="20" applyFont="1" applyFill="1" applyBorder="1" applyAlignment="1">
      <alignment horizontal="center" vertical="center"/>
    </xf>
    <xf numFmtId="179" fontId="20" fillId="0" borderId="3" xfId="2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9" fontId="11" fillId="0" borderId="1" xfId="20" applyFont="1" applyFill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79" fontId="14" fillId="4" borderId="3" xfId="2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179" fontId="7" fillId="0" borderId="4" xfId="20" applyFont="1" applyBorder="1" applyAlignment="1">
      <alignment vertical="center"/>
    </xf>
    <xf numFmtId="179" fontId="11" fillId="0" borderId="3" xfId="20" applyFont="1" applyFill="1" applyBorder="1" applyAlignment="1">
      <alignment horizontal="right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179" fontId="7" fillId="0" borderId="0" xfId="20" applyFont="1" applyFill="1" applyAlignment="1">
      <alignment vertical="center"/>
    </xf>
    <xf numFmtId="0" fontId="7" fillId="0" borderId="3" xfId="0" applyFont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9" fontId="7" fillId="0" borderId="3" xfId="20" applyFont="1" applyBorder="1" applyAlignment="1">
      <alignment horizontal="center" vertical="center"/>
    </xf>
    <xf numFmtId="179" fontId="11" fillId="0" borderId="3" xfId="20" applyFont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9" fontId="7" fillId="0" borderId="1" xfId="2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7" fillId="0" borderId="4" xfId="2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79" fontId="18" fillId="0" borderId="3" xfId="20" applyFont="1" applyBorder="1" applyAlignment="1">
      <alignment horizontal="center" vertical="center"/>
    </xf>
    <xf numFmtId="179" fontId="11" fillId="0" borderId="1" xfId="2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79" fontId="18" fillId="0" borderId="4" xfId="20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11" fillId="0" borderId="1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179" fontId="18" fillId="0" borderId="3" xfId="20" applyFont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9" fontId="7" fillId="0" borderId="3" xfId="2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2" fontId="11" fillId="0" borderId="6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9" fontId="18" fillId="0" borderId="1" xfId="20" applyFont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179" fontId="7" fillId="0" borderId="1" xfId="2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0" fontId="7" fillId="0" borderId="6" xfId="0" applyNumberFormat="1" applyFont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79" fontId="11" fillId="0" borderId="3" xfId="2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1" fontId="11" fillId="0" borderId="3" xfId="0" applyNumberFormat="1" applyFont="1" applyFill="1" applyBorder="1" applyAlignment="1">
      <alignment horizontal="center" vertical="center"/>
    </xf>
    <xf numFmtId="12" fontId="11" fillId="0" borderId="3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201" fontId="11" fillId="0" borderId="1" xfId="0" applyNumberFormat="1" applyFont="1" applyFill="1" applyBorder="1" applyAlignment="1">
      <alignment vertical="center"/>
    </xf>
    <xf numFmtId="13" fontId="11" fillId="0" borderId="3" xfId="0" applyNumberFormat="1" applyFont="1" applyFill="1" applyBorder="1" applyAlignment="1">
      <alignment vertical="center"/>
    </xf>
    <xf numFmtId="201" fontId="11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198" fontId="11" fillId="0" borderId="3" xfId="2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201" fontId="11" fillId="0" borderId="3" xfId="0" applyNumberFormat="1" applyFont="1" applyFill="1" applyBorder="1" applyAlignment="1">
      <alignment horizontal="right" vertical="center"/>
    </xf>
    <xf numFmtId="198" fontId="7" fillId="0" borderId="3" xfId="20" applyNumberFormat="1" applyFont="1" applyFill="1" applyBorder="1" applyAlignment="1">
      <alignment horizontal="right" vertical="center"/>
    </xf>
    <xf numFmtId="0" fontId="11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98" fontId="10" fillId="4" borderId="3" xfId="2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2" fontId="14" fillId="4" borderId="2" xfId="0" applyNumberFormat="1" applyFont="1" applyFill="1" applyBorder="1" applyAlignment="1">
      <alignment horizontal="center" vertical="center" wrapText="1"/>
    </xf>
    <xf numFmtId="2" fontId="14" fillId="4" borderId="4" xfId="0" applyNumberFormat="1" applyFont="1" applyFill="1" applyBorder="1" applyAlignment="1">
      <alignment horizontal="center" vertical="center" wrapText="1"/>
    </xf>
    <xf numFmtId="2" fontId="14" fillId="4" borderId="3" xfId="0" applyNumberFormat="1" applyFont="1" applyFill="1" applyBorder="1" applyAlignment="1">
      <alignment horizontal="center" vertical="center" wrapText="1"/>
    </xf>
    <xf numFmtId="179" fontId="7" fillId="0" borderId="2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0" fillId="4" borderId="3" xfId="0" applyFont="1" applyFill="1" applyBorder="1" applyAlignment="1">
      <alignment horizontal="right" vertical="center"/>
    </xf>
    <xf numFmtId="179" fontId="10" fillId="4" borderId="3" xfId="20" applyFont="1" applyFill="1" applyBorder="1" applyAlignment="1">
      <alignment horizontal="right" vertical="center"/>
    </xf>
    <xf numFmtId="2" fontId="14" fillId="4" borderId="2" xfId="0" applyNumberFormat="1" applyFont="1" applyFill="1" applyBorder="1" applyAlignment="1">
      <alignment horizontal="right" vertical="center"/>
    </xf>
    <xf numFmtId="2" fontId="14" fillId="4" borderId="4" xfId="0" applyNumberFormat="1" applyFont="1" applyFill="1" applyBorder="1" applyAlignment="1">
      <alignment horizontal="right" vertical="center"/>
    </xf>
    <xf numFmtId="2" fontId="14" fillId="4" borderId="3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9" fontId="8" fillId="4" borderId="2" xfId="20" applyFont="1" applyFill="1" applyBorder="1" applyAlignment="1">
      <alignment horizontal="right" vertical="center"/>
    </xf>
    <xf numFmtId="179" fontId="10" fillId="4" borderId="4" xfId="20" applyFont="1" applyFill="1" applyBorder="1" applyAlignment="1">
      <alignment horizontal="right" vertical="center"/>
    </xf>
    <xf numFmtId="179" fontId="8" fillId="4" borderId="3" xfId="20" applyFont="1" applyFill="1" applyBorder="1" applyAlignment="1">
      <alignment horizontal="right" vertical="center"/>
    </xf>
    <xf numFmtId="179" fontId="7" fillId="0" borderId="3" xfId="20" applyFont="1" applyFill="1" applyBorder="1" applyAlignment="1">
      <alignment vertical="center"/>
    </xf>
    <xf numFmtId="198" fontId="11" fillId="0" borderId="3" xfId="20" applyNumberFormat="1" applyFont="1" applyFill="1" applyBorder="1" applyAlignment="1">
      <alignment horizontal="center" vertical="center"/>
    </xf>
    <xf numFmtId="179" fontId="11" fillId="0" borderId="2" xfId="20" applyFont="1" applyFill="1" applyBorder="1" applyAlignment="1">
      <alignment vertical="center"/>
    </xf>
    <xf numFmtId="49" fontId="7" fillId="0" borderId="3" xfId="20" applyNumberFormat="1" applyFont="1" applyFill="1" applyBorder="1" applyAlignment="1">
      <alignment horizontal="center" vertical="center"/>
    </xf>
    <xf numFmtId="179" fontId="7" fillId="0" borderId="8" xfId="2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179" fontId="8" fillId="3" borderId="3" xfId="2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179" fontId="22" fillId="0" borderId="0" xfId="0" applyNumberFormat="1" applyFont="1" applyFill="1" applyBorder="1" applyAlignment="1">
      <alignment vertical="center" wrapText="1"/>
    </xf>
    <xf numFmtId="179" fontId="5" fillId="0" borderId="0" xfId="2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3" fontId="2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179" fontId="11" fillId="0" borderId="3" xfId="20" applyNumberFormat="1" applyFont="1" applyFill="1" applyBorder="1" applyAlignment="1">
      <alignment vertical="center"/>
    </xf>
    <xf numFmtId="179" fontId="11" fillId="0" borderId="3" xfId="0" applyNumberFormat="1" applyFont="1" applyFill="1" applyBorder="1" applyAlignment="1">
      <alignment vertical="center"/>
    </xf>
    <xf numFmtId="199" fontId="7" fillId="0" borderId="1" xfId="2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179" fontId="11" fillId="0" borderId="3" xfId="20" applyNumberFormat="1" applyFont="1" applyFill="1" applyBorder="1" applyAlignment="1">
      <alignment vertical="center"/>
    </xf>
    <xf numFmtId="179" fontId="11" fillId="0" borderId="1" xfId="20" applyFont="1" applyFill="1" applyBorder="1" applyAlignment="1">
      <alignment horizontal="right" vertical="center"/>
    </xf>
    <xf numFmtId="179" fontId="12" fillId="0" borderId="1" xfId="2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9" fontId="11" fillId="0" borderId="1" xfId="2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79" fontId="7" fillId="0" borderId="3" xfId="2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9" fontId="11" fillId="0" borderId="3" xfId="20" applyFont="1" applyFill="1" applyBorder="1" applyAlignment="1">
      <alignment vertical="center"/>
    </xf>
    <xf numFmtId="179" fontId="12" fillId="0" borderId="3" xfId="20" applyFont="1" applyFill="1" applyBorder="1" applyAlignment="1">
      <alignment vertical="center"/>
    </xf>
    <xf numFmtId="180" fontId="11" fillId="0" borderId="3" xfId="0" applyNumberFormat="1" applyFont="1" applyFill="1" applyBorder="1" applyAlignment="1">
      <alignment horizontal="center" vertical="center"/>
    </xf>
    <xf numFmtId="16" fontId="11" fillId="0" borderId="3" xfId="0" applyNumberFormat="1" applyFont="1" applyFill="1" applyBorder="1" applyAlignment="1">
      <alignment horizontal="center" vertical="center"/>
    </xf>
    <xf numFmtId="179" fontId="12" fillId="0" borderId="3" xfId="20" applyFont="1" applyFill="1" applyBorder="1" applyAlignment="1">
      <alignment horizontal="center" vertical="center"/>
    </xf>
    <xf numFmtId="198" fontId="11" fillId="0" borderId="3" xfId="20" applyNumberFormat="1" applyFont="1" applyFill="1" applyBorder="1" applyAlignment="1">
      <alignment vertical="center"/>
    </xf>
    <xf numFmtId="179" fontId="11" fillId="0" borderId="4" xfId="2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9" fontId="11" fillId="0" borderId="9" xfId="2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99" fontId="11" fillId="0" borderId="3" xfId="20" applyNumberFormat="1" applyFont="1" applyFill="1" applyBorder="1" applyAlignment="1">
      <alignment vertical="center"/>
    </xf>
    <xf numFmtId="199" fontId="7" fillId="0" borderId="3" xfId="2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179" fontId="11" fillId="0" borderId="3" xfId="2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9" fontId="7" fillId="0" borderId="3" xfId="20" applyFont="1" applyFill="1" applyBorder="1" applyAlignment="1">
      <alignment horizontal="right" vertical="center"/>
    </xf>
    <xf numFmtId="179" fontId="11" fillId="0" borderId="2" xfId="2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9" fontId="7" fillId="0" borderId="9" xfId="2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9" fontId="11" fillId="0" borderId="2" xfId="20" applyFont="1" applyFill="1" applyBorder="1" applyAlignment="1">
      <alignment horizontal="center" vertical="center"/>
    </xf>
    <xf numFmtId="179" fontId="11" fillId="5" borderId="3" xfId="20" applyFont="1" applyFill="1" applyBorder="1" applyAlignment="1">
      <alignment horizontal="center" vertical="center"/>
    </xf>
    <xf numFmtId="179" fontId="11" fillId="5" borderId="3" xfId="20" applyFont="1" applyFill="1" applyBorder="1" applyAlignment="1">
      <alignment vertical="center"/>
    </xf>
    <xf numFmtId="179" fontId="11" fillId="6" borderId="3" xfId="20" applyFont="1" applyFill="1" applyBorder="1" applyAlignment="1">
      <alignment horizontal="center" vertical="center"/>
    </xf>
    <xf numFmtId="179" fontId="7" fillId="5" borderId="3" xfId="20" applyFont="1" applyFill="1" applyBorder="1" applyAlignment="1">
      <alignment horizontal="center" vertical="center"/>
    </xf>
    <xf numFmtId="179" fontId="11" fillId="0" borderId="5" xfId="20" applyFont="1" applyFill="1" applyBorder="1" applyAlignment="1">
      <alignment horizontal="center" vertical="center"/>
    </xf>
    <xf numFmtId="179" fontId="7" fillId="5" borderId="3" xfId="20" applyFont="1" applyFill="1" applyBorder="1" applyAlignment="1">
      <alignment vertical="center"/>
    </xf>
    <xf numFmtId="179" fontId="11" fillId="5" borderId="1" xfId="20" applyFont="1" applyFill="1" applyBorder="1" applyAlignment="1">
      <alignment horizontal="center" vertical="center"/>
    </xf>
    <xf numFmtId="179" fontId="7" fillId="0" borderId="3" xfId="2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179" fontId="7" fillId="0" borderId="1" xfId="20" applyFont="1" applyBorder="1" applyAlignment="1">
      <alignment horizontal="right" vertical="center"/>
    </xf>
    <xf numFmtId="2" fontId="7" fillId="0" borderId="3" xfId="0" applyNumberFormat="1" applyFont="1" applyBorder="1" applyAlignment="1">
      <alignment horizontal="right" vertical="center"/>
    </xf>
    <xf numFmtId="2" fontId="7" fillId="0" borderId="1" xfId="20" applyNumberFormat="1" applyFont="1" applyBorder="1" applyAlignment="1">
      <alignment horizontal="right" vertical="center"/>
    </xf>
    <xf numFmtId="179" fontId="7" fillId="0" borderId="3" xfId="20" applyFont="1" applyFill="1" applyBorder="1" applyAlignment="1">
      <alignment horizontal="right" vertical="center"/>
    </xf>
    <xf numFmtId="179" fontId="7" fillId="0" borderId="1" xfId="20" applyFont="1" applyFill="1" applyBorder="1" applyAlignment="1">
      <alignment horizontal="right" vertical="center"/>
    </xf>
    <xf numFmtId="179" fontId="7" fillId="0" borderId="3" xfId="20" applyFont="1" applyBorder="1" applyAlignment="1">
      <alignment horizontal="right" vertical="center"/>
    </xf>
    <xf numFmtId="2" fontId="7" fillId="0" borderId="3" xfId="20" applyNumberFormat="1" applyFont="1" applyBorder="1" applyAlignment="1">
      <alignment horizontal="right" vertical="center"/>
    </xf>
    <xf numFmtId="179" fontId="7" fillId="0" borderId="1" xfId="20" applyFont="1" applyBorder="1" applyAlignment="1">
      <alignment horizontal="right" vertical="center"/>
    </xf>
    <xf numFmtId="2" fontId="7" fillId="0" borderId="3" xfId="2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79" fontId="7" fillId="0" borderId="4" xfId="20" applyFont="1" applyBorder="1" applyAlignment="1">
      <alignment horizontal="right" vertical="center"/>
    </xf>
    <xf numFmtId="179" fontId="7" fillId="2" borderId="1" xfId="20" applyFont="1" applyFill="1" applyBorder="1" applyAlignment="1">
      <alignment horizontal="right" vertical="center"/>
    </xf>
    <xf numFmtId="179" fontId="7" fillId="0" borderId="1" xfId="20" applyFont="1" applyFill="1" applyBorder="1" applyAlignment="1">
      <alignment horizontal="right" vertical="center"/>
    </xf>
    <xf numFmtId="2" fontId="12" fillId="0" borderId="3" xfId="20" applyNumberFormat="1" applyFont="1" applyBorder="1" applyAlignment="1">
      <alignment horizontal="right" vertical="center"/>
    </xf>
    <xf numFmtId="2" fontId="12" fillId="0" borderId="1" xfId="20" applyNumberFormat="1" applyFont="1" applyBorder="1" applyAlignment="1">
      <alignment horizontal="right" vertical="center"/>
    </xf>
    <xf numFmtId="2" fontId="12" fillId="0" borderId="4" xfId="2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2" fontId="12" fillId="0" borderId="3" xfId="2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2" fontId="12" fillId="0" borderId="3" xfId="20" applyNumberFormat="1" applyFont="1" applyBorder="1" applyAlignment="1">
      <alignment horizontal="right" vertical="center"/>
    </xf>
    <xf numFmtId="2" fontId="12" fillId="0" borderId="1" xfId="2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right" vertical="center"/>
    </xf>
    <xf numFmtId="179" fontId="7" fillId="6" borderId="3" xfId="2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79" fontId="11" fillId="2" borderId="4" xfId="20" applyFont="1" applyFill="1" applyBorder="1" applyAlignment="1">
      <alignment horizontal="center" vertical="center"/>
    </xf>
    <xf numFmtId="198" fontId="11" fillId="0" borderId="1" xfId="2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179" fontId="11" fillId="6" borderId="3" xfId="20" applyFont="1" applyFill="1" applyBorder="1" applyAlignment="1">
      <alignment vertical="center"/>
    </xf>
    <xf numFmtId="179" fontId="11" fillId="6" borderId="3" xfId="20" applyFont="1" applyFill="1" applyBorder="1" applyAlignment="1">
      <alignment horizontal="center" vertical="center"/>
    </xf>
    <xf numFmtId="179" fontId="11" fillId="2" borderId="1" xfId="20" applyFont="1" applyFill="1" applyBorder="1" applyAlignment="1">
      <alignment horizontal="center" vertical="center"/>
    </xf>
    <xf numFmtId="179" fontId="7" fillId="5" borderId="3" xfId="20" applyFont="1" applyFill="1" applyBorder="1" applyAlignment="1">
      <alignment horizontal="center" vertical="center"/>
    </xf>
    <xf numFmtId="179" fontId="11" fillId="5" borderId="1" xfId="20" applyFont="1" applyFill="1" applyBorder="1" applyAlignment="1">
      <alignment horizontal="center" vertical="center"/>
    </xf>
    <xf numFmtId="179" fontId="11" fillId="2" borderId="3" xfId="20" applyFont="1" applyFill="1" applyBorder="1" applyAlignment="1">
      <alignment vertical="center"/>
    </xf>
    <xf numFmtId="2" fontId="12" fillId="0" borderId="1" xfId="20" applyNumberFormat="1" applyFont="1" applyBorder="1" applyAlignment="1">
      <alignment vertical="center"/>
    </xf>
    <xf numFmtId="179" fontId="7" fillId="5" borderId="0" xfId="20" applyFont="1" applyFill="1" applyAlignment="1">
      <alignment vertical="center"/>
    </xf>
    <xf numFmtId="179" fontId="7" fillId="6" borderId="3" xfId="2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179" fontId="11" fillId="0" borderId="9" xfId="20" applyFont="1" applyFill="1" applyBorder="1" applyAlignment="1">
      <alignment vertical="center"/>
    </xf>
    <xf numFmtId="179" fontId="10" fillId="4" borderId="3" xfId="0" applyNumberFormat="1" applyFont="1" applyFill="1" applyBorder="1" applyAlignment="1">
      <alignment horizontal="center" vertical="center"/>
    </xf>
    <xf numFmtId="179" fontId="8" fillId="4" borderId="3" xfId="0" applyNumberFormat="1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179" fontId="7" fillId="2" borderId="3" xfId="20" applyFont="1" applyFill="1" applyBorder="1" applyAlignment="1">
      <alignment horizontal="center" vertical="center"/>
    </xf>
    <xf numFmtId="179" fontId="7" fillId="6" borderId="0" xfId="20" applyFont="1" applyFill="1" applyAlignment="1">
      <alignment vertical="center"/>
    </xf>
    <xf numFmtId="0" fontId="11" fillId="6" borderId="3" xfId="0" applyFont="1" applyFill="1" applyBorder="1" applyAlignment="1">
      <alignment vertical="center"/>
    </xf>
    <xf numFmtId="179" fontId="11" fillId="5" borderId="2" xfId="20" applyFont="1" applyFill="1" applyBorder="1" applyAlignment="1">
      <alignment vertical="center"/>
    </xf>
    <xf numFmtId="179" fontId="7" fillId="5" borderId="8" xfId="20" applyFont="1" applyFill="1" applyBorder="1" applyAlignment="1">
      <alignment horizontal="center" vertical="center"/>
    </xf>
    <xf numFmtId="179" fontId="11" fillId="5" borderId="9" xfId="2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98" fontId="11" fillId="6" borderId="3" xfId="20" applyNumberFormat="1" applyFont="1" applyFill="1" applyBorder="1" applyAlignment="1">
      <alignment horizontal="center" vertical="center"/>
    </xf>
    <xf numFmtId="179" fontId="11" fillId="6" borderId="3" xfId="0" applyNumberFormat="1" applyFont="1" applyFill="1" applyBorder="1" applyAlignment="1">
      <alignment vertical="center"/>
    </xf>
    <xf numFmtId="179" fontId="11" fillId="6" borderId="3" xfId="20" applyFont="1" applyFill="1" applyBorder="1" applyAlignment="1">
      <alignment horizontal="right" vertical="center"/>
    </xf>
    <xf numFmtId="179" fontId="11" fillId="6" borderId="1" xfId="20" applyFont="1" applyFill="1" applyBorder="1" applyAlignment="1">
      <alignment horizontal="center" vertical="center"/>
    </xf>
    <xf numFmtId="171" fontId="11" fillId="0" borderId="3" xfId="0" applyNumberFormat="1" applyFont="1" applyFill="1" applyBorder="1" applyAlignment="1">
      <alignment horizontal="center" vertical="center"/>
    </xf>
    <xf numFmtId="179" fontId="7" fillId="6" borderId="3" xfId="20" applyFont="1" applyFill="1" applyBorder="1" applyAlignment="1">
      <alignment horizontal="center" vertical="center"/>
    </xf>
    <xf numFmtId="179" fontId="7" fillId="0" borderId="4" xfId="20" applyFont="1" applyBorder="1" applyAlignment="1">
      <alignment horizontal="center" vertical="center"/>
    </xf>
    <xf numFmtId="179" fontId="11" fillId="6" borderId="3" xfId="20" applyNumberFormat="1" applyFont="1" applyFill="1" applyBorder="1" applyAlignment="1">
      <alignment horizontal="center" vertical="center"/>
    </xf>
    <xf numFmtId="179" fontId="11" fillId="2" borderId="3" xfId="20" applyNumberFormat="1" applyFont="1" applyFill="1" applyBorder="1" applyAlignment="1">
      <alignment horizontal="center" vertical="center"/>
    </xf>
    <xf numFmtId="179" fontId="11" fillId="6" borderId="9" xfId="20" applyFont="1" applyFill="1" applyBorder="1" applyAlignment="1">
      <alignment horizontal="center" vertical="center"/>
    </xf>
    <xf numFmtId="179" fontId="7" fillId="6" borderId="3" xfId="20" applyFont="1" applyFill="1" applyBorder="1" applyAlignment="1">
      <alignment vertical="center"/>
    </xf>
    <xf numFmtId="179" fontId="11" fillId="5" borderId="1" xfId="2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179" fontId="11" fillId="6" borderId="3" xfId="20" applyFont="1" applyFill="1" applyBorder="1" applyAlignment="1">
      <alignment vertical="center"/>
    </xf>
    <xf numFmtId="179" fontId="11" fillId="6" borderId="3" xfId="20" applyNumberFormat="1" applyFont="1" applyFill="1" applyBorder="1" applyAlignment="1">
      <alignment horizontal="center" vertical="center"/>
    </xf>
    <xf numFmtId="179" fontId="11" fillId="6" borderId="9" xfId="20" applyFont="1" applyFill="1" applyBorder="1" applyAlignment="1">
      <alignment vertical="center"/>
    </xf>
    <xf numFmtId="43" fontId="22" fillId="0" borderId="0" xfId="0" applyNumberFormat="1" applyFont="1" applyAlignment="1">
      <alignment horizontal="center" vertical="center"/>
    </xf>
    <xf numFmtId="171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98" fontId="11" fillId="6" borderId="3" xfId="20" applyNumberFormat="1" applyFont="1" applyFill="1" applyBorder="1" applyAlignment="1">
      <alignment horizontal="center" vertical="center"/>
    </xf>
    <xf numFmtId="198" fontId="11" fillId="6" borderId="3" xfId="20" applyNumberFormat="1" applyFont="1" applyFill="1" applyBorder="1" applyAlignment="1">
      <alignment vertical="center"/>
    </xf>
    <xf numFmtId="179" fontId="11" fillId="2" borderId="3" xfId="20" applyFont="1" applyFill="1" applyBorder="1" applyAlignment="1">
      <alignment horizontal="center" vertical="center"/>
    </xf>
    <xf numFmtId="179" fontId="11" fillId="6" borderId="9" xfId="2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179" fontId="11" fillId="5" borderId="4" xfId="20" applyFont="1" applyFill="1" applyBorder="1" applyAlignment="1">
      <alignment horizontal="center" vertical="center"/>
    </xf>
    <xf numFmtId="179" fontId="11" fillId="2" borderId="2" xfId="20" applyFont="1" applyFill="1" applyBorder="1" applyAlignment="1">
      <alignment vertical="center"/>
    </xf>
    <xf numFmtId="179" fontId="11" fillId="5" borderId="2" xfId="2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198" fontId="7" fillId="6" borderId="3" xfId="20" applyNumberFormat="1" applyFont="1" applyFill="1" applyBorder="1" applyAlignment="1">
      <alignment horizontal="center" vertical="center"/>
    </xf>
    <xf numFmtId="179" fontId="11" fillId="6" borderId="2" xfId="20" applyFont="1" applyFill="1" applyBorder="1" applyAlignment="1">
      <alignment horizontal="center" vertical="center"/>
    </xf>
    <xf numFmtId="198" fontId="11" fillId="6" borderId="2" xfId="20" applyNumberFormat="1" applyFont="1" applyFill="1" applyBorder="1" applyAlignment="1">
      <alignment horizontal="center" vertical="center"/>
    </xf>
    <xf numFmtId="198" fontId="11" fillId="6" borderId="1" xfId="20" applyNumberFormat="1" applyFont="1" applyFill="1" applyBorder="1" applyAlignment="1">
      <alignment horizontal="center" vertical="center"/>
    </xf>
    <xf numFmtId="179" fontId="11" fillId="6" borderId="9" xfId="20" applyFont="1" applyFill="1" applyBorder="1" applyAlignment="1">
      <alignment horizontal="center" vertical="center"/>
    </xf>
    <xf numFmtId="179" fontId="7" fillId="5" borderId="3" xfId="20" applyFont="1" applyFill="1" applyBorder="1" applyAlignment="1">
      <alignment vertical="center"/>
    </xf>
    <xf numFmtId="0" fontId="7" fillId="6" borderId="3" xfId="0" applyFont="1" applyFill="1" applyBorder="1" applyAlignment="1">
      <alignment horizontal="right" vertical="center"/>
    </xf>
    <xf numFmtId="179" fontId="11" fillId="0" borderId="5" xfId="20" applyFont="1" applyFill="1" applyBorder="1" applyAlignment="1">
      <alignment vertical="center"/>
    </xf>
    <xf numFmtId="43" fontId="11" fillId="6" borderId="3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3" fontId="11" fillId="0" borderId="3" xfId="0" applyNumberFormat="1" applyFont="1" applyFill="1" applyBorder="1" applyAlignment="1">
      <alignment vertical="center"/>
    </xf>
    <xf numFmtId="180" fontId="11" fillId="6" borderId="3" xfId="0" applyNumberFormat="1" applyFont="1" applyFill="1" applyBorder="1" applyAlignment="1">
      <alignment vertical="center"/>
    </xf>
    <xf numFmtId="179" fontId="7" fillId="2" borderId="3" xfId="2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9" fontId="12" fillId="2" borderId="3" xfId="2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179" fontId="11" fillId="0" borderId="4" xfId="20" applyFont="1" applyBorder="1" applyAlignment="1">
      <alignment horizontal="center" vertical="center"/>
    </xf>
    <xf numFmtId="179" fontId="7" fillId="2" borderId="12" xfId="20" applyFont="1" applyFill="1" applyBorder="1" applyAlignment="1">
      <alignment horizontal="center" vertical="center"/>
    </xf>
    <xf numFmtId="179" fontId="7" fillId="6" borderId="4" xfId="2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right" vertical="center"/>
    </xf>
    <xf numFmtId="179" fontId="7" fillId="0" borderId="0" xfId="20" applyFont="1" applyFill="1" applyAlignment="1">
      <alignment horizontal="right" vertical="center"/>
    </xf>
    <xf numFmtId="0" fontId="22" fillId="0" borderId="3" xfId="0" applyFont="1" applyFill="1" applyBorder="1" applyAlignment="1">
      <alignment horizontal="center" vertical="center" wrapText="1"/>
    </xf>
    <xf numFmtId="179" fontId="11" fillId="0" borderId="4" xfId="20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179" fontId="11" fillId="6" borderId="4" xfId="20" applyFont="1" applyFill="1" applyBorder="1" applyAlignment="1">
      <alignment horizontal="center" vertical="center"/>
    </xf>
    <xf numFmtId="2" fontId="11" fillId="6" borderId="3" xfId="0" applyNumberFormat="1" applyFont="1" applyFill="1" applyBorder="1" applyAlignment="1">
      <alignment vertical="center"/>
    </xf>
    <xf numFmtId="198" fontId="11" fillId="6" borderId="3" xfId="20" applyNumberFormat="1" applyFont="1" applyFill="1" applyBorder="1" applyAlignment="1">
      <alignment vertical="center"/>
    </xf>
    <xf numFmtId="179" fontId="7" fillId="5" borderId="3" xfId="20" applyFont="1" applyFill="1" applyBorder="1" applyAlignment="1">
      <alignment horizontal="center" vertical="center" wrapText="1"/>
    </xf>
    <xf numFmtId="179" fontId="7" fillId="6" borderId="1" xfId="20" applyFont="1" applyFill="1" applyBorder="1" applyAlignment="1">
      <alignment horizontal="center" vertical="center"/>
    </xf>
    <xf numFmtId="2" fontId="11" fillId="6" borderId="3" xfId="0" applyNumberFormat="1" applyFont="1" applyFill="1" applyBorder="1" applyAlignment="1">
      <alignment horizontal="center" vertical="center"/>
    </xf>
    <xf numFmtId="179" fontId="7" fillId="6" borderId="3" xfId="20" applyNumberFormat="1" applyFont="1" applyFill="1" applyBorder="1" applyAlignment="1">
      <alignment vertical="center"/>
    </xf>
    <xf numFmtId="43" fontId="11" fillId="6" borderId="3" xfId="0" applyNumberFormat="1" applyFont="1" applyFill="1" applyBorder="1" applyAlignment="1">
      <alignment vertical="center"/>
    </xf>
    <xf numFmtId="179" fontId="7" fillId="2" borderId="3" xfId="20" applyFont="1" applyFill="1" applyBorder="1" applyAlignment="1">
      <alignment vertical="center"/>
    </xf>
    <xf numFmtId="179" fontId="11" fillId="2" borderId="3" xfId="20" applyFont="1" applyFill="1" applyBorder="1" applyAlignment="1">
      <alignment horizontal="center" vertical="center"/>
    </xf>
    <xf numFmtId="179" fontId="11" fillId="7" borderId="3" xfId="2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79" fontId="11" fillId="6" borderId="2" xfId="20" applyFont="1" applyFill="1" applyBorder="1" applyAlignment="1">
      <alignment vertical="center"/>
    </xf>
    <xf numFmtId="179" fontId="26" fillId="5" borderId="3" xfId="20" applyFont="1" applyFill="1" applyBorder="1" applyAlignment="1">
      <alignment horizontal="center" vertical="center" wrapText="1"/>
    </xf>
    <xf numFmtId="179" fontId="26" fillId="0" borderId="3" xfId="20" applyFont="1" applyFill="1" applyBorder="1" applyAlignment="1">
      <alignment horizontal="center" vertical="center" wrapText="1"/>
    </xf>
    <xf numFmtId="179" fontId="26" fillId="6" borderId="3" xfId="20" applyFont="1" applyFill="1" applyBorder="1" applyAlignment="1">
      <alignment horizontal="center" vertical="center" wrapText="1"/>
    </xf>
    <xf numFmtId="179" fontId="7" fillId="0" borderId="2" xfId="20" applyFont="1" applyFill="1" applyBorder="1" applyAlignment="1">
      <alignment horizontal="center" vertical="center"/>
    </xf>
    <xf numFmtId="179" fontId="7" fillId="6" borderId="3" xfId="20" applyFont="1" applyFill="1" applyBorder="1" applyAlignment="1">
      <alignment horizontal="center" vertical="center" wrapText="1"/>
    </xf>
    <xf numFmtId="179" fontId="11" fillId="0" borderId="1" xfId="20" applyFont="1" applyFill="1" applyBorder="1" applyAlignment="1">
      <alignment vertical="center"/>
    </xf>
    <xf numFmtId="179" fontId="11" fillId="0" borderId="4" xfId="20" applyFont="1" applyFill="1" applyBorder="1" applyAlignment="1">
      <alignment vertical="center"/>
    </xf>
    <xf numFmtId="179" fontId="11" fillId="0" borderId="3" xfId="20" applyFont="1" applyFill="1" applyBorder="1" applyAlignment="1">
      <alignment horizontal="right" vertical="center"/>
    </xf>
    <xf numFmtId="179" fontId="7" fillId="0" borderId="0" xfId="20" applyFont="1" applyFill="1" applyAlignment="1">
      <alignment horizontal="center" vertical="center"/>
    </xf>
    <xf numFmtId="179" fontId="7" fillId="0" borderId="9" xfId="20" applyFont="1" applyFill="1" applyBorder="1" applyAlignment="1">
      <alignment vertical="center"/>
    </xf>
    <xf numFmtId="180" fontId="11" fillId="6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/>
    </xf>
    <xf numFmtId="179" fontId="11" fillId="2" borderId="3" xfId="20" applyNumberFormat="1" applyFont="1" applyFill="1" applyBorder="1" applyAlignment="1">
      <alignment vertical="center"/>
    </xf>
    <xf numFmtId="198" fontId="11" fillId="2" borderId="3" xfId="20" applyNumberFormat="1" applyFont="1" applyFill="1" applyBorder="1" applyAlignment="1">
      <alignment vertical="center"/>
    </xf>
    <xf numFmtId="198" fontId="11" fillId="2" borderId="1" xfId="0" applyNumberFormat="1" applyFont="1" applyFill="1" applyBorder="1" applyAlignment="1">
      <alignment vertical="center"/>
    </xf>
    <xf numFmtId="0" fontId="26" fillId="0" borderId="3" xfId="0" applyFont="1" applyFill="1" applyBorder="1" applyAlignment="1">
      <alignment horizontal="center" vertical="center" wrapText="1"/>
    </xf>
    <xf numFmtId="179" fontId="11" fillId="6" borderId="1" xfId="20" applyFont="1" applyFill="1" applyBorder="1" applyAlignment="1">
      <alignment horizontal="center" vertical="center"/>
    </xf>
    <xf numFmtId="179" fontId="11" fillId="6" borderId="3" xfId="2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179" fontId="7" fillId="0" borderId="1" xfId="2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7" fillId="0" borderId="1" xfId="2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79" fontId="7" fillId="2" borderId="1" xfId="20" applyFont="1" applyFill="1" applyBorder="1" applyAlignment="1">
      <alignment horizontal="left" vertical="center"/>
    </xf>
    <xf numFmtId="179" fontId="7" fillId="0" borderId="4" xfId="20" applyFont="1" applyFill="1" applyBorder="1" applyAlignment="1">
      <alignment horizontal="center" vertical="center" wrapText="1"/>
    </xf>
    <xf numFmtId="179" fontId="7" fillId="0" borderId="3" xfId="2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1" xfId="0" applyFont="1" applyBorder="1" applyAlignment="1">
      <alignment vertical="center"/>
    </xf>
    <xf numFmtId="180" fontId="11" fillId="0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179" fontId="7" fillId="0" borderId="1" xfId="20" applyFont="1" applyFill="1" applyBorder="1" applyAlignment="1">
      <alignment horizontal="center" vertical="center"/>
    </xf>
    <xf numFmtId="179" fontId="7" fillId="0" borderId="7" xfId="20" applyFont="1" applyFill="1" applyBorder="1" applyAlignment="1">
      <alignment horizontal="center" vertical="center"/>
    </xf>
    <xf numFmtId="179" fontId="7" fillId="0" borderId="4" xfId="2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79" fontId="17" fillId="0" borderId="1" xfId="20" applyFont="1" applyBorder="1" applyAlignment="1">
      <alignment horizontal="center" vertical="center"/>
    </xf>
    <xf numFmtId="179" fontId="17" fillId="0" borderId="7" xfId="20" applyFont="1" applyBorder="1" applyAlignment="1">
      <alignment horizontal="center" vertical="center"/>
    </xf>
    <xf numFmtId="179" fontId="17" fillId="0" borderId="4" xfId="2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9" fontId="22" fillId="0" borderId="0" xfId="2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79" fontId="5" fillId="0" borderId="0" xfId="2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79" fontId="7" fillId="2" borderId="1" xfId="20" applyFont="1" applyFill="1" applyBorder="1" applyAlignment="1">
      <alignment horizontal="center" vertical="center"/>
    </xf>
    <xf numFmtId="179" fontId="7" fillId="2" borderId="7" xfId="20" applyFont="1" applyFill="1" applyBorder="1" applyAlignment="1">
      <alignment horizontal="center" vertical="center"/>
    </xf>
    <xf numFmtId="179" fontId="7" fillId="2" borderId="4" xfId="2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3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43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90"/>
    </xf>
    <xf numFmtId="2" fontId="8" fillId="4" borderId="14" xfId="0" applyNumberFormat="1" applyFont="1" applyFill="1" applyBorder="1" applyAlignment="1">
      <alignment horizontal="center" vertical="center"/>
    </xf>
    <xf numFmtId="2" fontId="14" fillId="4" borderId="14" xfId="0" applyNumberFormat="1" applyFont="1" applyFill="1" applyBorder="1" applyAlignment="1">
      <alignment horizontal="right" vertical="center"/>
    </xf>
    <xf numFmtId="179" fontId="10" fillId="4" borderId="14" xfId="20" applyFont="1" applyFill="1" applyBorder="1" applyAlignment="1">
      <alignment horizontal="right" vertical="center"/>
    </xf>
    <xf numFmtId="2" fontId="14" fillId="4" borderId="14" xfId="0" applyNumberFormat="1" applyFont="1" applyFill="1" applyBorder="1" applyAlignment="1">
      <alignment horizontal="center" vertical="center" wrapText="1"/>
    </xf>
    <xf numFmtId="179" fontId="8" fillId="4" borderId="14" xfId="20" applyFont="1" applyFill="1" applyBorder="1" applyAlignment="1">
      <alignment horizontal="center" vertical="center"/>
    </xf>
    <xf numFmtId="179" fontId="7" fillId="0" borderId="7" xfId="20" applyFont="1" applyBorder="1" applyAlignment="1">
      <alignment horizontal="center" vertical="center"/>
    </xf>
    <xf numFmtId="179" fontId="7" fillId="0" borderId="4" xfId="2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179" fontId="7" fillId="0" borderId="7" xfId="2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9" fontId="7" fillId="0" borderId="1" xfId="20" applyFont="1" applyFill="1" applyBorder="1" applyAlignment="1">
      <alignment horizontal="center" vertical="center"/>
    </xf>
    <xf numFmtId="179" fontId="7" fillId="0" borderId="7" xfId="20" applyFont="1" applyFill="1" applyBorder="1" applyAlignment="1">
      <alignment horizontal="center" vertical="center"/>
    </xf>
    <xf numFmtId="179" fontId="7" fillId="0" borderId="4" xfId="20" applyFont="1" applyFill="1" applyBorder="1" applyAlignment="1">
      <alignment horizontal="center" vertical="center"/>
    </xf>
    <xf numFmtId="179" fontId="7" fillId="0" borderId="1" xfId="20" applyFont="1" applyBorder="1" applyAlignment="1">
      <alignment horizontal="center" vertical="center"/>
    </xf>
    <xf numFmtId="179" fontId="11" fillId="6" borderId="4" xfId="20" applyFont="1" applyFill="1" applyBorder="1" applyAlignment="1">
      <alignment horizontal="center" vertical="center"/>
    </xf>
    <xf numFmtId="179" fontId="11" fillId="0" borderId="2" xfId="20" applyFont="1" applyFill="1" applyBorder="1" applyAlignment="1">
      <alignment horizontal="center" vertical="center"/>
    </xf>
    <xf numFmtId="179" fontId="11" fillId="0" borderId="8" xfId="20" applyFont="1" applyFill="1" applyBorder="1" applyAlignment="1">
      <alignment horizontal="center" vertical="center"/>
    </xf>
    <xf numFmtId="179" fontId="11" fillId="0" borderId="9" xfId="2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9" fontId="11" fillId="0" borderId="1" xfId="20" applyFont="1" applyFill="1" applyBorder="1" applyAlignment="1">
      <alignment horizontal="center" vertical="center"/>
    </xf>
    <xf numFmtId="179" fontId="11" fillId="0" borderId="4" xfId="2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9" fontId="11" fillId="5" borderId="1" xfId="20" applyFont="1" applyFill="1" applyBorder="1" applyAlignment="1">
      <alignment horizontal="center" vertical="center"/>
    </xf>
    <xf numFmtId="179" fontId="11" fillId="5" borderId="4" xfId="20" applyFont="1" applyFill="1" applyBorder="1" applyAlignment="1">
      <alignment horizontal="center" vertical="center"/>
    </xf>
    <xf numFmtId="179" fontId="7" fillId="0" borderId="1" xfId="20" applyFont="1" applyBorder="1" applyAlignment="1">
      <alignment horizontal="center" vertical="center"/>
    </xf>
    <xf numFmtId="179" fontId="7" fillId="0" borderId="4" xfId="20" applyFont="1" applyBorder="1" applyAlignment="1">
      <alignment horizontal="center" vertical="center"/>
    </xf>
    <xf numFmtId="179" fontId="11" fillId="0" borderId="1" xfId="20" applyFont="1" applyBorder="1" applyAlignment="1">
      <alignment horizontal="center" vertical="center"/>
    </xf>
    <xf numFmtId="179" fontId="11" fillId="0" borderId="7" xfId="20" applyFont="1" applyBorder="1" applyAlignment="1">
      <alignment horizontal="center" vertical="center"/>
    </xf>
    <xf numFmtId="179" fontId="11" fillId="0" borderId="4" xfId="2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9" fontId="11" fillId="0" borderId="7" xfId="20" applyFont="1" applyFill="1" applyBorder="1" applyAlignment="1">
      <alignment horizontal="center" vertical="center"/>
    </xf>
    <xf numFmtId="179" fontId="11" fillId="6" borderId="1" xfId="2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98" fontId="11" fillId="6" borderId="1" xfId="20" applyNumberFormat="1" applyFont="1" applyFill="1" applyBorder="1" applyAlignment="1">
      <alignment horizontal="center" vertical="center"/>
    </xf>
    <xf numFmtId="198" fontId="11" fillId="6" borderId="4" xfId="20" applyNumberFormat="1" applyFont="1" applyFill="1" applyBorder="1" applyAlignment="1">
      <alignment horizontal="center" vertical="center"/>
    </xf>
    <xf numFmtId="179" fontId="11" fillId="0" borderId="1" xfId="20" applyFont="1" applyBorder="1" applyAlignment="1">
      <alignment horizontal="center" vertical="center"/>
    </xf>
    <xf numFmtId="179" fontId="11" fillId="0" borderId="7" xfId="20" applyFont="1" applyBorder="1" applyAlignment="1">
      <alignment horizontal="center" vertical="center"/>
    </xf>
    <xf numFmtId="179" fontId="11" fillId="0" borderId="4" xfId="20" applyFont="1" applyBorder="1" applyAlignment="1">
      <alignment horizontal="center" vertical="center"/>
    </xf>
    <xf numFmtId="179" fontId="7" fillId="0" borderId="1" xfId="20" applyFont="1" applyFill="1" applyBorder="1" applyAlignment="1">
      <alignment horizontal="center" vertical="center" wrapText="1"/>
    </xf>
    <xf numFmtId="179" fontId="7" fillId="0" borderId="4" xfId="2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8" borderId="7" xfId="0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5" fillId="8" borderId="15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/>
    </xf>
    <xf numFmtId="0" fontId="5" fillId="8" borderId="16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5" fillId="8" borderId="0" xfId="0" applyFont="1" applyFill="1" applyBorder="1" applyAlignment="1">
      <alignment horizontal="center" vertical="center" textRotation="90" wrapText="1"/>
    </xf>
    <xf numFmtId="0" fontId="5" fillId="8" borderId="17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left" vertical="center"/>
    </xf>
    <xf numFmtId="2" fontId="12" fillId="0" borderId="1" xfId="20" applyNumberFormat="1" applyFont="1" applyBorder="1" applyAlignment="1">
      <alignment horizontal="center" vertical="center"/>
    </xf>
    <xf numFmtId="2" fontId="12" fillId="0" borderId="4" xfId="20" applyNumberFormat="1" applyFont="1" applyBorder="1" applyAlignment="1">
      <alignment horizontal="center" vertical="center"/>
    </xf>
    <xf numFmtId="2" fontId="12" fillId="0" borderId="1" xfId="20" applyNumberFormat="1" applyFont="1" applyBorder="1" applyAlignment="1">
      <alignment horizontal="right" vertical="center"/>
    </xf>
    <xf numFmtId="2" fontId="12" fillId="0" borderId="4" xfId="2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vertical="center" wrapText="1"/>
    </xf>
    <xf numFmtId="180" fontId="7" fillId="0" borderId="1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textRotation="90"/>
    </xf>
    <xf numFmtId="2" fontId="7" fillId="0" borderId="1" xfId="20" applyNumberFormat="1" applyFont="1" applyBorder="1" applyAlignment="1">
      <alignment horizontal="center" vertical="center"/>
    </xf>
    <xf numFmtId="2" fontId="7" fillId="0" borderId="7" xfId="20" applyNumberFormat="1" applyFont="1" applyBorder="1" applyAlignment="1">
      <alignment horizontal="center" vertical="center"/>
    </xf>
    <xf numFmtId="2" fontId="7" fillId="0" borderId="4" xfId="2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8" borderId="15" xfId="0" applyFont="1" applyFill="1" applyBorder="1" applyAlignment="1">
      <alignment horizontal="center" vertical="center" textRotation="90" wrapText="1"/>
    </xf>
    <xf numFmtId="0" fontId="5" fillId="8" borderId="16" xfId="0" applyFont="1" applyFill="1" applyBorder="1" applyAlignment="1">
      <alignment horizontal="center" vertical="center" textRotation="90" wrapText="1"/>
    </xf>
    <xf numFmtId="0" fontId="5" fillId="8" borderId="17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2" fontId="12" fillId="0" borderId="1" xfId="20" applyNumberFormat="1" applyFont="1" applyBorder="1" applyAlignment="1">
      <alignment horizontal="center" vertical="center"/>
    </xf>
    <xf numFmtId="2" fontId="12" fillId="0" borderId="4" xfId="2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79" fontId="11" fillId="0" borderId="2" xfId="20" applyFont="1" applyFill="1" applyBorder="1" applyAlignment="1">
      <alignment horizontal="center" vertical="center"/>
    </xf>
    <xf numFmtId="179" fontId="11" fillId="0" borderId="9" xfId="20" applyFont="1" applyFill="1" applyBorder="1" applyAlignment="1">
      <alignment horizontal="center" vertical="center"/>
    </xf>
    <xf numFmtId="179" fontId="11" fillId="0" borderId="1" xfId="20" applyFont="1" applyFill="1" applyBorder="1" applyAlignment="1">
      <alignment horizontal="center" vertical="center" wrapText="1"/>
    </xf>
    <xf numFmtId="179" fontId="11" fillId="0" borderId="4" xfId="2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798"/>
  <sheetViews>
    <sheetView tabSelected="1" zoomScale="75" zoomScaleNormal="75" workbookViewId="0" topLeftCell="A1">
      <selection activeCell="O21" sqref="O21"/>
    </sheetView>
  </sheetViews>
  <sheetFormatPr defaultColWidth="9.140625" defaultRowHeight="12.75"/>
  <cols>
    <col min="1" max="1" width="4.28125" style="3" customWidth="1"/>
    <col min="2" max="2" width="5.00390625" style="3" customWidth="1"/>
    <col min="3" max="3" width="25.28125" style="186" customWidth="1"/>
    <col min="4" max="6" width="19.28125" style="186" hidden="1" customWidth="1"/>
    <col min="7" max="7" width="21.421875" style="206" hidden="1" customWidth="1"/>
    <col min="8" max="9" width="10.00390625" style="186" customWidth="1"/>
    <col min="10" max="10" width="18.28125" style="206" customWidth="1"/>
    <col min="11" max="11" width="38.7109375" style="216" customWidth="1"/>
    <col min="12" max="12" width="17.7109375" style="186" customWidth="1"/>
    <col min="13" max="13" width="11.7109375" style="186" hidden="1" customWidth="1"/>
    <col min="14" max="14" width="12.7109375" style="186" hidden="1" customWidth="1"/>
    <col min="15" max="15" width="15.00390625" style="186" customWidth="1"/>
    <col min="16" max="16" width="22.00390625" style="186" customWidth="1"/>
    <col min="17" max="17" width="17.8515625" style="1" customWidth="1"/>
    <col min="18" max="18" width="9.8515625" style="1" bestFit="1" customWidth="1"/>
    <col min="19" max="19" width="19.7109375" style="1" customWidth="1"/>
    <col min="20" max="16384" width="9.140625" style="1" customWidth="1"/>
  </cols>
  <sheetData>
    <row r="3" spans="1:16" s="2" customFormat="1" ht="36.75" customHeight="1">
      <c r="A3" s="41"/>
      <c r="B3" s="3"/>
      <c r="C3" s="627" t="s">
        <v>940</v>
      </c>
      <c r="D3" s="627"/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</row>
    <row r="4" spans="1:16" s="2" customFormat="1" ht="10.5" customHeight="1">
      <c r="A4" s="3"/>
      <c r="B4" s="3"/>
      <c r="C4" s="5"/>
      <c r="D4" s="4"/>
      <c r="E4" s="4"/>
      <c r="F4" s="4"/>
      <c r="G4" s="198"/>
      <c r="H4" s="59"/>
      <c r="I4" s="59"/>
      <c r="J4" s="198"/>
      <c r="K4" s="188"/>
      <c r="L4" s="59"/>
      <c r="M4" s="59"/>
      <c r="N4" s="59"/>
      <c r="O4" s="59"/>
      <c r="P4" s="59"/>
    </row>
    <row r="5" spans="1:16" s="2" customFormat="1" ht="50.25" customHeight="1">
      <c r="A5" s="3"/>
      <c r="B5" s="20"/>
      <c r="C5" s="14" t="s">
        <v>49</v>
      </c>
      <c r="D5" s="15" t="s">
        <v>76</v>
      </c>
      <c r="E5" s="15" t="s">
        <v>77</v>
      </c>
      <c r="F5" s="15" t="s">
        <v>571</v>
      </c>
      <c r="G5" s="16" t="s">
        <v>597</v>
      </c>
      <c r="H5" s="16" t="s">
        <v>598</v>
      </c>
      <c r="I5" s="16" t="s">
        <v>599</v>
      </c>
      <c r="J5" s="16" t="s">
        <v>600</v>
      </c>
      <c r="K5" s="16" t="s">
        <v>570</v>
      </c>
      <c r="L5" s="16" t="s">
        <v>601</v>
      </c>
      <c r="M5" s="16" t="s">
        <v>573</v>
      </c>
      <c r="N5" s="16" t="s">
        <v>574</v>
      </c>
      <c r="O5" s="16" t="s">
        <v>647</v>
      </c>
      <c r="P5" s="16" t="s">
        <v>572</v>
      </c>
    </row>
    <row r="6" spans="1:16" ht="15.75" customHeight="1">
      <c r="A6" s="578" t="s">
        <v>576</v>
      </c>
      <c r="B6" s="17">
        <v>1</v>
      </c>
      <c r="C6" s="148" t="s">
        <v>205</v>
      </c>
      <c r="D6" s="55">
        <f>E6+F6</f>
        <v>2731.1</v>
      </c>
      <c r="E6" s="55">
        <v>423.9</v>
      </c>
      <c r="F6" s="55">
        <v>2307.2</v>
      </c>
      <c r="G6" s="279">
        <v>91989.22</v>
      </c>
      <c r="H6" s="63"/>
      <c r="I6" s="62"/>
      <c r="J6" s="107">
        <f>H6*I6*F6</f>
        <v>0</v>
      </c>
      <c r="K6" s="112"/>
      <c r="L6" s="87"/>
      <c r="M6" s="87"/>
      <c r="N6" s="87"/>
      <c r="O6" s="87"/>
      <c r="P6" s="87"/>
    </row>
    <row r="7" spans="1:16" ht="15.75">
      <c r="A7" s="578"/>
      <c r="B7" s="17">
        <v>2</v>
      </c>
      <c r="C7" s="148" t="s">
        <v>206</v>
      </c>
      <c r="D7" s="55">
        <f aca="true" t="shared" si="0" ref="D7:D33">E7+F7</f>
        <v>3079.5</v>
      </c>
      <c r="E7" s="55">
        <v>802.7</v>
      </c>
      <c r="F7" s="55">
        <v>2276.8</v>
      </c>
      <c r="G7" s="279">
        <v>53660.47</v>
      </c>
      <c r="H7" s="58">
        <v>4.18</v>
      </c>
      <c r="I7" s="33">
        <v>12</v>
      </c>
      <c r="J7" s="107">
        <f>H7*I7*F7</f>
        <v>114204.288</v>
      </c>
      <c r="K7" s="112" t="s">
        <v>729</v>
      </c>
      <c r="L7" s="272">
        <v>162764.11</v>
      </c>
      <c r="M7" s="165" t="s">
        <v>652</v>
      </c>
      <c r="N7" s="165">
        <v>809.3</v>
      </c>
      <c r="O7" s="316">
        <v>1595.09</v>
      </c>
      <c r="P7" s="316">
        <v>162764.11</v>
      </c>
    </row>
    <row r="8" spans="1:32" ht="15.75">
      <c r="A8" s="578"/>
      <c r="B8" s="514">
        <v>3</v>
      </c>
      <c r="C8" s="491" t="s">
        <v>207</v>
      </c>
      <c r="D8" s="55">
        <f t="shared" si="0"/>
        <v>2997.3</v>
      </c>
      <c r="E8" s="55">
        <v>445.4</v>
      </c>
      <c r="F8" s="54">
        <v>2551.9</v>
      </c>
      <c r="G8" s="537">
        <v>138216.71</v>
      </c>
      <c r="H8" s="539">
        <v>1.5</v>
      </c>
      <c r="I8" s="542">
        <v>12</v>
      </c>
      <c r="J8" s="531">
        <f>H8*I8*F8</f>
        <v>45934.200000000004</v>
      </c>
      <c r="K8" s="90" t="s">
        <v>659</v>
      </c>
      <c r="L8" s="275">
        <v>184150.91</v>
      </c>
      <c r="M8" s="64" t="s">
        <v>652</v>
      </c>
      <c r="N8" s="41">
        <v>283</v>
      </c>
      <c r="O8" s="351">
        <v>1280.1</v>
      </c>
      <c r="P8" s="274">
        <v>182870.81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5.75">
      <c r="A9" s="578"/>
      <c r="B9" s="515"/>
      <c r="C9" s="452"/>
      <c r="D9" s="55"/>
      <c r="E9" s="55"/>
      <c r="F9" s="54"/>
      <c r="G9" s="538"/>
      <c r="H9" s="541"/>
      <c r="I9" s="544"/>
      <c r="J9" s="532"/>
      <c r="K9" s="90" t="s">
        <v>668</v>
      </c>
      <c r="L9" s="275">
        <v>109409.48</v>
      </c>
      <c r="M9" s="64" t="s">
        <v>652</v>
      </c>
      <c r="N9" s="41">
        <v>104</v>
      </c>
      <c r="O9" s="50"/>
      <c r="P9" s="274">
        <v>109409.48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5.75">
      <c r="A10" s="578"/>
      <c r="B10" s="514">
        <v>4</v>
      </c>
      <c r="C10" s="491" t="s">
        <v>208</v>
      </c>
      <c r="D10" s="55"/>
      <c r="E10" s="55"/>
      <c r="F10" s="54"/>
      <c r="G10" s="537">
        <v>151165.63</v>
      </c>
      <c r="H10" s="391"/>
      <c r="I10" s="72"/>
      <c r="J10" s="97"/>
      <c r="K10" s="90" t="s">
        <v>788</v>
      </c>
      <c r="L10" s="275">
        <v>16482.1</v>
      </c>
      <c r="M10" s="64" t="s">
        <v>651</v>
      </c>
      <c r="N10" s="41">
        <v>1</v>
      </c>
      <c r="O10" s="50"/>
      <c r="P10" s="274">
        <v>16482.1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8">
      <c r="A11" s="578"/>
      <c r="B11" s="515"/>
      <c r="C11" s="452"/>
      <c r="D11" s="55">
        <f t="shared" si="0"/>
        <v>3115.6</v>
      </c>
      <c r="E11" s="55">
        <v>437.5</v>
      </c>
      <c r="F11" s="55">
        <v>2678.1</v>
      </c>
      <c r="G11" s="538"/>
      <c r="H11" s="61">
        <v>0.05</v>
      </c>
      <c r="I11" s="55">
        <v>6</v>
      </c>
      <c r="J11" s="107">
        <f>H11*I11*F11</f>
        <v>803.4300000000001</v>
      </c>
      <c r="K11" s="90" t="s">
        <v>586</v>
      </c>
      <c r="L11" s="41"/>
      <c r="M11" s="64"/>
      <c r="N11" s="41"/>
      <c r="O11" s="64"/>
      <c r="P11" s="41"/>
      <c r="Q11" s="11"/>
      <c r="R11" s="36"/>
      <c r="S11" s="37"/>
      <c r="T11" s="36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31.5">
      <c r="A12" s="578"/>
      <c r="B12" s="514">
        <v>5</v>
      </c>
      <c r="C12" s="491" t="s">
        <v>209</v>
      </c>
      <c r="D12" s="55"/>
      <c r="E12" s="55"/>
      <c r="F12" s="55"/>
      <c r="G12" s="537">
        <v>221067.88</v>
      </c>
      <c r="H12" s="539">
        <v>3.06</v>
      </c>
      <c r="I12" s="542">
        <v>11</v>
      </c>
      <c r="J12" s="531">
        <f>H12*I12*F13</f>
        <v>86782.212</v>
      </c>
      <c r="K12" s="90" t="s">
        <v>732</v>
      </c>
      <c r="L12" s="41"/>
      <c r="M12" s="64"/>
      <c r="N12" s="41"/>
      <c r="O12" s="64"/>
      <c r="P12" s="41"/>
      <c r="Q12" s="11"/>
      <c r="R12" s="36"/>
      <c r="S12" s="37"/>
      <c r="T12" s="36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8">
      <c r="A13" s="578"/>
      <c r="B13" s="515"/>
      <c r="C13" s="452"/>
      <c r="D13" s="55">
        <f t="shared" si="0"/>
        <v>3135.8999999999996</v>
      </c>
      <c r="E13" s="55">
        <v>557.7</v>
      </c>
      <c r="F13" s="55">
        <v>2578.2</v>
      </c>
      <c r="G13" s="538"/>
      <c r="H13" s="541"/>
      <c r="I13" s="544"/>
      <c r="J13" s="532"/>
      <c r="K13" s="90" t="s">
        <v>929</v>
      </c>
      <c r="L13" s="75">
        <v>84454.66</v>
      </c>
      <c r="M13" s="41" t="s">
        <v>651</v>
      </c>
      <c r="N13" s="41">
        <v>7</v>
      </c>
      <c r="O13" s="357">
        <v>753.25</v>
      </c>
      <c r="P13" s="274">
        <v>76862.46</v>
      </c>
      <c r="Q13" s="11"/>
      <c r="R13" s="36"/>
      <c r="S13" s="36"/>
      <c r="T13" s="36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8">
      <c r="A14" s="578"/>
      <c r="B14" s="17">
        <v>6</v>
      </c>
      <c r="C14" s="148" t="s">
        <v>210</v>
      </c>
      <c r="D14" s="55">
        <f t="shared" si="0"/>
        <v>3034.2999999999997</v>
      </c>
      <c r="E14" s="55">
        <v>471.7</v>
      </c>
      <c r="F14" s="55">
        <v>2562.6</v>
      </c>
      <c r="G14" s="279">
        <v>133014.22</v>
      </c>
      <c r="H14" s="61"/>
      <c r="I14" s="55"/>
      <c r="J14" s="107">
        <f aca="true" t="shared" si="1" ref="J14:J23">H14*I14*F14</f>
        <v>0</v>
      </c>
      <c r="K14" s="81"/>
      <c r="L14" s="41"/>
      <c r="M14" s="64"/>
      <c r="N14" s="41"/>
      <c r="O14" s="64"/>
      <c r="P14" s="41"/>
      <c r="Q14" s="11"/>
      <c r="R14" s="36"/>
      <c r="S14" s="37"/>
      <c r="T14" s="36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5.75">
      <c r="A15" s="578"/>
      <c r="B15" s="17">
        <v>7</v>
      </c>
      <c r="C15" s="148" t="s">
        <v>211</v>
      </c>
      <c r="D15" s="55">
        <f t="shared" si="0"/>
        <v>2870.1</v>
      </c>
      <c r="E15" s="55">
        <v>565.4</v>
      </c>
      <c r="F15" s="55">
        <v>2304.7</v>
      </c>
      <c r="G15" s="279">
        <v>160326.24</v>
      </c>
      <c r="H15" s="61"/>
      <c r="I15" s="55"/>
      <c r="J15" s="107">
        <f t="shared" si="1"/>
        <v>0</v>
      </c>
      <c r="K15" s="81"/>
      <c r="L15" s="41"/>
      <c r="M15" s="64"/>
      <c r="N15" s="41"/>
      <c r="O15" s="64"/>
      <c r="P15" s="4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5.75">
      <c r="A16" s="578"/>
      <c r="B16" s="17">
        <v>8</v>
      </c>
      <c r="C16" s="148" t="s">
        <v>212</v>
      </c>
      <c r="D16" s="55">
        <f t="shared" si="0"/>
        <v>3080.2</v>
      </c>
      <c r="E16" s="55">
        <v>430.7</v>
      </c>
      <c r="F16" s="55">
        <v>2649.5</v>
      </c>
      <c r="G16" s="279">
        <v>212523.09</v>
      </c>
      <c r="H16" s="61"/>
      <c r="I16" s="55"/>
      <c r="J16" s="107">
        <f t="shared" si="1"/>
        <v>0</v>
      </c>
      <c r="K16" s="112"/>
      <c r="L16" s="41"/>
      <c r="M16" s="64"/>
      <c r="N16" s="41"/>
      <c r="O16" s="64"/>
      <c r="P16" s="41"/>
      <c r="Q16" s="11"/>
      <c r="R16" s="11"/>
      <c r="S16" s="44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5.75">
      <c r="A17" s="578"/>
      <c r="B17" s="17">
        <v>9</v>
      </c>
      <c r="C17" s="148" t="s">
        <v>213</v>
      </c>
      <c r="D17" s="55">
        <f t="shared" si="0"/>
        <v>2766.6600000000003</v>
      </c>
      <c r="E17" s="55">
        <v>526.88</v>
      </c>
      <c r="F17" s="55">
        <v>2239.78</v>
      </c>
      <c r="G17" s="279">
        <v>44596.27</v>
      </c>
      <c r="H17" s="61"/>
      <c r="I17" s="55"/>
      <c r="J17" s="107">
        <f t="shared" si="1"/>
        <v>0</v>
      </c>
      <c r="K17" s="112"/>
      <c r="L17" s="41"/>
      <c r="M17" s="64"/>
      <c r="N17" s="41"/>
      <c r="O17" s="64"/>
      <c r="P17" s="4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5.75">
      <c r="A18" s="578"/>
      <c r="B18" s="17">
        <v>10</v>
      </c>
      <c r="C18" s="148" t="s">
        <v>214</v>
      </c>
      <c r="D18" s="55">
        <f t="shared" si="0"/>
        <v>3027.58</v>
      </c>
      <c r="E18" s="55">
        <v>341.5</v>
      </c>
      <c r="F18" s="55">
        <v>2686.08</v>
      </c>
      <c r="G18" s="279">
        <v>137532.34</v>
      </c>
      <c r="H18" s="58"/>
      <c r="I18" s="33"/>
      <c r="J18" s="107">
        <f t="shared" si="1"/>
        <v>0</v>
      </c>
      <c r="K18" s="81"/>
      <c r="L18" s="41"/>
      <c r="M18" s="64"/>
      <c r="N18" s="41"/>
      <c r="O18" s="64"/>
      <c r="P18" s="4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5.75">
      <c r="A19" s="578"/>
      <c r="B19" s="17">
        <v>11</v>
      </c>
      <c r="C19" s="148" t="s">
        <v>215</v>
      </c>
      <c r="D19" s="55">
        <f t="shared" si="0"/>
        <v>2642.59</v>
      </c>
      <c r="E19" s="55">
        <v>595.45</v>
      </c>
      <c r="F19" s="55">
        <v>2047.14</v>
      </c>
      <c r="G19" s="279">
        <v>90036.26</v>
      </c>
      <c r="H19" s="61">
        <v>1</v>
      </c>
      <c r="I19" s="55">
        <v>11</v>
      </c>
      <c r="J19" s="107">
        <f t="shared" si="1"/>
        <v>22518.54</v>
      </c>
      <c r="K19" s="90" t="s">
        <v>586</v>
      </c>
      <c r="L19" s="41"/>
      <c r="M19" s="64"/>
      <c r="N19" s="41"/>
      <c r="O19" s="64"/>
      <c r="P19" s="4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5.75">
      <c r="A20" s="578"/>
      <c r="B20" s="17">
        <v>12</v>
      </c>
      <c r="C20" s="148" t="s">
        <v>216</v>
      </c>
      <c r="D20" s="55">
        <f t="shared" si="0"/>
        <v>2960.8</v>
      </c>
      <c r="E20" s="55">
        <v>778.5</v>
      </c>
      <c r="F20" s="55">
        <v>2182.3</v>
      </c>
      <c r="G20" s="279">
        <v>162276.24</v>
      </c>
      <c r="H20" s="61"/>
      <c r="I20" s="55"/>
      <c r="J20" s="107">
        <f t="shared" si="1"/>
        <v>0</v>
      </c>
      <c r="K20" s="112"/>
      <c r="L20" s="41"/>
      <c r="M20" s="64"/>
      <c r="N20" s="41"/>
      <c r="O20" s="92"/>
      <c r="P20" s="4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16" ht="15.75">
      <c r="A21" s="578"/>
      <c r="B21" s="17">
        <v>13</v>
      </c>
      <c r="C21" s="148" t="s">
        <v>217</v>
      </c>
      <c r="D21" s="55">
        <f t="shared" si="0"/>
        <v>2943.3</v>
      </c>
      <c r="E21" s="64">
        <v>456.9</v>
      </c>
      <c r="F21" s="64">
        <v>2486.4</v>
      </c>
      <c r="G21" s="279">
        <v>60142.19</v>
      </c>
      <c r="H21" s="61"/>
      <c r="I21" s="55"/>
      <c r="J21" s="107">
        <f t="shared" si="1"/>
        <v>0</v>
      </c>
      <c r="K21" s="112"/>
      <c r="L21" s="41"/>
      <c r="M21" s="64"/>
      <c r="N21" s="41"/>
      <c r="O21" s="64"/>
      <c r="P21" s="41"/>
    </row>
    <row r="22" spans="1:16" ht="15.75">
      <c r="A22" s="578"/>
      <c r="B22" s="17">
        <v>14</v>
      </c>
      <c r="C22" s="148" t="s">
        <v>218</v>
      </c>
      <c r="D22" s="55">
        <f t="shared" si="0"/>
        <v>3201.1</v>
      </c>
      <c r="E22" s="64">
        <v>473.2</v>
      </c>
      <c r="F22" s="64">
        <v>2727.9</v>
      </c>
      <c r="G22" s="279">
        <v>83524.3</v>
      </c>
      <c r="H22" s="61">
        <v>4.5</v>
      </c>
      <c r="I22" s="55">
        <v>10</v>
      </c>
      <c r="J22" s="107">
        <f t="shared" si="1"/>
        <v>122755.5</v>
      </c>
      <c r="K22" s="90" t="s">
        <v>586</v>
      </c>
      <c r="L22" s="41"/>
      <c r="M22" s="64"/>
      <c r="N22" s="41"/>
      <c r="O22" s="64"/>
      <c r="P22" s="41"/>
    </row>
    <row r="23" spans="1:16" ht="15.75">
      <c r="A23" s="578"/>
      <c r="B23" s="514">
        <v>15</v>
      </c>
      <c r="C23" s="491" t="s">
        <v>219</v>
      </c>
      <c r="D23" s="55">
        <f t="shared" si="0"/>
        <v>3158.8</v>
      </c>
      <c r="E23" s="64">
        <v>613.8</v>
      </c>
      <c r="F23" s="64">
        <v>2545</v>
      </c>
      <c r="G23" s="537">
        <v>172648.57</v>
      </c>
      <c r="H23" s="539">
        <v>4</v>
      </c>
      <c r="I23" s="542">
        <v>12</v>
      </c>
      <c r="J23" s="531">
        <f t="shared" si="1"/>
        <v>122160</v>
      </c>
      <c r="K23" s="90" t="s">
        <v>586</v>
      </c>
      <c r="L23" s="41"/>
      <c r="M23" s="64"/>
      <c r="N23" s="41"/>
      <c r="O23" s="64"/>
      <c r="P23" s="41"/>
    </row>
    <row r="24" spans="1:16" ht="15.75">
      <c r="A24" s="578"/>
      <c r="B24" s="515"/>
      <c r="C24" s="452"/>
      <c r="D24" s="55"/>
      <c r="E24" s="64"/>
      <c r="F24" s="64"/>
      <c r="G24" s="538"/>
      <c r="H24" s="541"/>
      <c r="I24" s="544"/>
      <c r="J24" s="532"/>
      <c r="K24" s="90" t="s">
        <v>684</v>
      </c>
      <c r="L24" s="75">
        <v>10000</v>
      </c>
      <c r="M24" s="64" t="s">
        <v>632</v>
      </c>
      <c r="N24" s="41">
        <v>1</v>
      </c>
      <c r="O24" s="64"/>
      <c r="P24" s="274">
        <v>10000</v>
      </c>
    </row>
    <row r="25" spans="1:16" ht="31.5">
      <c r="A25" s="578"/>
      <c r="B25" s="514">
        <v>16</v>
      </c>
      <c r="C25" s="491" t="s">
        <v>220</v>
      </c>
      <c r="D25" s="55"/>
      <c r="E25" s="64"/>
      <c r="F25" s="64"/>
      <c r="G25" s="537">
        <v>162517.43</v>
      </c>
      <c r="H25" s="539">
        <v>3</v>
      </c>
      <c r="I25" s="542">
        <v>12</v>
      </c>
      <c r="J25" s="531">
        <f>H25*I25*F26</f>
        <v>64796.4</v>
      </c>
      <c r="K25" s="112" t="s">
        <v>888</v>
      </c>
      <c r="L25" s="75">
        <v>37769.05</v>
      </c>
      <c r="M25" s="64" t="s">
        <v>632</v>
      </c>
      <c r="N25" s="41">
        <v>1</v>
      </c>
      <c r="O25" s="64"/>
      <c r="P25" s="274">
        <v>37769.05</v>
      </c>
    </row>
    <row r="26" spans="1:16" ht="15.75">
      <c r="A26" s="578"/>
      <c r="B26" s="515"/>
      <c r="C26" s="452"/>
      <c r="D26" s="55">
        <f t="shared" si="0"/>
        <v>2073.3</v>
      </c>
      <c r="E26" s="64">
        <v>273.4</v>
      </c>
      <c r="F26" s="64">
        <v>1799.9</v>
      </c>
      <c r="G26" s="538"/>
      <c r="H26" s="541"/>
      <c r="I26" s="544"/>
      <c r="J26" s="532"/>
      <c r="K26" s="90" t="s">
        <v>586</v>
      </c>
      <c r="L26" s="41"/>
      <c r="M26" s="64"/>
      <c r="N26" s="41"/>
      <c r="O26" s="64"/>
      <c r="P26" s="41"/>
    </row>
    <row r="27" spans="1:16" ht="15.75">
      <c r="A27" s="578"/>
      <c r="B27" s="32">
        <v>17</v>
      </c>
      <c r="C27" s="149" t="s">
        <v>221</v>
      </c>
      <c r="D27" s="55">
        <f t="shared" si="0"/>
        <v>3201.7</v>
      </c>
      <c r="E27" s="64">
        <v>519.2</v>
      </c>
      <c r="F27" s="76">
        <v>2682.5</v>
      </c>
      <c r="G27" s="57">
        <v>136043.35</v>
      </c>
      <c r="H27" s="56">
        <v>3</v>
      </c>
      <c r="I27" s="54">
        <v>10</v>
      </c>
      <c r="J27" s="107">
        <f>H27*I27*F27</f>
        <v>80475</v>
      </c>
      <c r="K27" s="90" t="s">
        <v>586</v>
      </c>
      <c r="L27" s="41"/>
      <c r="M27" s="41"/>
      <c r="N27" s="77"/>
      <c r="O27" s="228"/>
      <c r="P27" s="41"/>
    </row>
    <row r="28" spans="1:16" ht="15.75">
      <c r="A28" s="578"/>
      <c r="B28" s="17">
        <v>18</v>
      </c>
      <c r="C28" s="148" t="s">
        <v>222</v>
      </c>
      <c r="D28" s="55">
        <f t="shared" si="0"/>
        <v>3156.7999999999997</v>
      </c>
      <c r="E28" s="64">
        <v>487.1</v>
      </c>
      <c r="F28" s="64">
        <v>2669.7</v>
      </c>
      <c r="G28" s="279">
        <v>74964.35</v>
      </c>
      <c r="H28" s="63"/>
      <c r="I28" s="62"/>
      <c r="J28" s="107">
        <f>H28*I28*F28</f>
        <v>0</v>
      </c>
      <c r="K28" s="189"/>
      <c r="L28" s="165"/>
      <c r="M28" s="165"/>
      <c r="N28" s="246"/>
      <c r="O28" s="235"/>
      <c r="P28" s="165"/>
    </row>
    <row r="29" spans="1:16" ht="15.75">
      <c r="A29" s="578"/>
      <c r="B29" s="32">
        <v>19</v>
      </c>
      <c r="C29" s="149" t="s">
        <v>223</v>
      </c>
      <c r="D29" s="55">
        <f t="shared" si="0"/>
        <v>3183.5</v>
      </c>
      <c r="E29" s="64">
        <v>563.2</v>
      </c>
      <c r="F29" s="64">
        <v>2620.3</v>
      </c>
      <c r="G29" s="57">
        <v>86374.29</v>
      </c>
      <c r="H29" s="57">
        <v>2.4</v>
      </c>
      <c r="I29" s="51">
        <v>12</v>
      </c>
      <c r="J29" s="107">
        <f>H29*I29*F29</f>
        <v>75464.64</v>
      </c>
      <c r="K29" s="90" t="s">
        <v>586</v>
      </c>
      <c r="L29" s="41"/>
      <c r="M29" s="64"/>
      <c r="N29" s="77"/>
      <c r="O29" s="229"/>
      <c r="P29" s="41"/>
    </row>
    <row r="30" spans="1:16" ht="15.75">
      <c r="A30" s="578"/>
      <c r="B30" s="32">
        <v>20</v>
      </c>
      <c r="C30" s="149" t="s">
        <v>224</v>
      </c>
      <c r="D30" s="55">
        <f t="shared" si="0"/>
        <v>2127.7</v>
      </c>
      <c r="E30" s="64">
        <v>435.7</v>
      </c>
      <c r="F30" s="64">
        <v>1692</v>
      </c>
      <c r="G30" s="57">
        <v>42179.68</v>
      </c>
      <c r="H30" s="56">
        <v>3</v>
      </c>
      <c r="I30" s="54">
        <v>9</v>
      </c>
      <c r="J30" s="102">
        <f>H30*I30*F30</f>
        <v>45684</v>
      </c>
      <c r="K30" s="90" t="s">
        <v>586</v>
      </c>
      <c r="L30" s="41"/>
      <c r="M30" s="64"/>
      <c r="N30" s="77"/>
      <c r="O30" s="229"/>
      <c r="P30" s="107"/>
    </row>
    <row r="31" spans="1:16" ht="15.75">
      <c r="A31" s="578"/>
      <c r="B31" s="514">
        <v>21</v>
      </c>
      <c r="C31" s="491" t="s">
        <v>233</v>
      </c>
      <c r="D31" s="55">
        <f t="shared" si="0"/>
        <v>2544.1</v>
      </c>
      <c r="E31" s="64">
        <v>520.5</v>
      </c>
      <c r="F31" s="64">
        <v>2023.6</v>
      </c>
      <c r="G31" s="537">
        <v>80860.39</v>
      </c>
      <c r="H31" s="58"/>
      <c r="I31" s="33"/>
      <c r="J31" s="107">
        <f>H31*I31*F31</f>
        <v>0</v>
      </c>
      <c r="K31" s="90" t="s">
        <v>710</v>
      </c>
      <c r="L31" s="275">
        <v>26938</v>
      </c>
      <c r="M31" s="64" t="s">
        <v>632</v>
      </c>
      <c r="N31" s="77">
        <v>1</v>
      </c>
      <c r="O31" s="229"/>
      <c r="P31" s="274">
        <v>26938</v>
      </c>
    </row>
    <row r="32" spans="1:16" ht="15.75">
      <c r="A32" s="578"/>
      <c r="B32" s="515"/>
      <c r="C32" s="452"/>
      <c r="D32" s="54"/>
      <c r="E32" s="64"/>
      <c r="F32" s="76"/>
      <c r="G32" s="538"/>
      <c r="H32" s="58"/>
      <c r="I32" s="33"/>
      <c r="J32" s="107"/>
      <c r="K32" s="90" t="s">
        <v>603</v>
      </c>
      <c r="L32" s="275">
        <v>53922.39</v>
      </c>
      <c r="M32" s="64" t="s">
        <v>652</v>
      </c>
      <c r="N32" s="77">
        <v>344.3</v>
      </c>
      <c r="O32" s="338">
        <v>374.84</v>
      </c>
      <c r="P32" s="274">
        <v>53547.55</v>
      </c>
    </row>
    <row r="33" spans="1:16" ht="15.75">
      <c r="A33" s="578"/>
      <c r="B33" s="514">
        <v>22</v>
      </c>
      <c r="C33" s="491" t="s">
        <v>225</v>
      </c>
      <c r="D33" s="54">
        <f t="shared" si="0"/>
        <v>6593.5</v>
      </c>
      <c r="E33" s="64">
        <v>950.5</v>
      </c>
      <c r="F33" s="76">
        <v>5643</v>
      </c>
      <c r="G33" s="537">
        <v>9851.82</v>
      </c>
      <c r="H33" s="58"/>
      <c r="I33" s="33"/>
      <c r="J33" s="107">
        <f>H33*I33*F33</f>
        <v>0</v>
      </c>
      <c r="K33" s="112" t="s">
        <v>715</v>
      </c>
      <c r="L33" s="41"/>
      <c r="M33" s="64" t="s">
        <v>632</v>
      </c>
      <c r="N33" s="77">
        <v>4</v>
      </c>
      <c r="O33" s="229"/>
      <c r="P33" s="274">
        <v>59375</v>
      </c>
    </row>
    <row r="34" spans="1:16" ht="15.75">
      <c r="A34" s="578"/>
      <c r="B34" s="490"/>
      <c r="C34" s="451"/>
      <c r="D34" s="54"/>
      <c r="E34" s="64"/>
      <c r="F34" s="76"/>
      <c r="G34" s="519"/>
      <c r="H34" s="58"/>
      <c r="I34" s="33"/>
      <c r="J34" s="107"/>
      <c r="K34" s="112" t="s">
        <v>716</v>
      </c>
      <c r="L34" s="41"/>
      <c r="M34" s="64" t="s">
        <v>632</v>
      </c>
      <c r="N34" s="77">
        <v>4</v>
      </c>
      <c r="O34" s="229"/>
      <c r="P34" s="274">
        <v>60400</v>
      </c>
    </row>
    <row r="35" spans="1:16" ht="15.75">
      <c r="A35" s="578"/>
      <c r="B35" s="490"/>
      <c r="C35" s="451"/>
      <c r="D35" s="54"/>
      <c r="E35" s="64"/>
      <c r="F35" s="76"/>
      <c r="G35" s="519"/>
      <c r="H35" s="58"/>
      <c r="I35" s="33"/>
      <c r="J35" s="107"/>
      <c r="K35" s="112" t="s">
        <v>717</v>
      </c>
      <c r="L35" s="41"/>
      <c r="M35" s="64" t="s">
        <v>632</v>
      </c>
      <c r="N35" s="77">
        <v>4</v>
      </c>
      <c r="O35" s="229"/>
      <c r="P35" s="274">
        <v>1840000</v>
      </c>
    </row>
    <row r="36" spans="1:16" ht="15.75">
      <c r="A36" s="578"/>
      <c r="B36" s="515"/>
      <c r="C36" s="452"/>
      <c r="D36" s="54"/>
      <c r="E36" s="64"/>
      <c r="F36" s="76"/>
      <c r="G36" s="538"/>
      <c r="H36" s="58"/>
      <c r="I36" s="33"/>
      <c r="J36" s="107"/>
      <c r="K36" s="112" t="s">
        <v>718</v>
      </c>
      <c r="L36" s="41"/>
      <c r="M36" s="64" t="s">
        <v>632</v>
      </c>
      <c r="N36" s="77">
        <v>1</v>
      </c>
      <c r="O36" s="229"/>
      <c r="P36" s="274">
        <v>53233.6</v>
      </c>
    </row>
    <row r="37" spans="1:16" ht="15.75">
      <c r="A37" s="578"/>
      <c r="B37" s="32">
        <v>23</v>
      </c>
      <c r="C37" s="149" t="s">
        <v>226</v>
      </c>
      <c r="D37" s="54"/>
      <c r="E37" s="64"/>
      <c r="F37" s="76"/>
      <c r="G37" s="57">
        <v>76607.38</v>
      </c>
      <c r="H37" s="58"/>
      <c r="I37" s="33"/>
      <c r="J37" s="107"/>
      <c r="K37" s="112" t="s">
        <v>678</v>
      </c>
      <c r="L37" s="75">
        <v>56027.19</v>
      </c>
      <c r="M37" s="64" t="s">
        <v>632</v>
      </c>
      <c r="N37" s="77">
        <v>1</v>
      </c>
      <c r="O37" s="229"/>
      <c r="P37" s="274">
        <v>56027.19</v>
      </c>
    </row>
    <row r="38" spans="1:16" ht="15.75">
      <c r="A38" s="578"/>
      <c r="B38" s="32">
        <v>24</v>
      </c>
      <c r="C38" s="149" t="s">
        <v>227</v>
      </c>
      <c r="D38" s="55">
        <f aca="true" t="shared" si="2" ref="D38:D122">E38+F38</f>
        <v>2706.6</v>
      </c>
      <c r="E38" s="55">
        <v>574.1</v>
      </c>
      <c r="F38" s="55">
        <v>2132.5</v>
      </c>
      <c r="G38" s="281">
        <v>97012.19</v>
      </c>
      <c r="H38" s="57">
        <v>2</v>
      </c>
      <c r="I38" s="51">
        <v>9</v>
      </c>
      <c r="J38" s="107">
        <f>H38*I38*F38</f>
        <v>38385</v>
      </c>
      <c r="K38" s="90" t="s">
        <v>586</v>
      </c>
      <c r="L38" s="41"/>
      <c r="M38" s="41"/>
      <c r="N38" s="77"/>
      <c r="O38" s="77"/>
      <c r="P38" s="41"/>
    </row>
    <row r="39" spans="1:16" ht="15.75">
      <c r="A39" s="578"/>
      <c r="B39" s="17">
        <v>25</v>
      </c>
      <c r="C39" s="148" t="s">
        <v>228</v>
      </c>
      <c r="D39" s="55">
        <f t="shared" si="2"/>
        <v>2063.5</v>
      </c>
      <c r="E39" s="55">
        <v>813.7</v>
      </c>
      <c r="F39" s="55">
        <v>1249.8</v>
      </c>
      <c r="G39" s="279">
        <v>44227.23</v>
      </c>
      <c r="H39" s="58"/>
      <c r="I39" s="33"/>
      <c r="J39" s="107">
        <f>H39*I39*F39</f>
        <v>0</v>
      </c>
      <c r="K39" s="112"/>
      <c r="L39" s="41"/>
      <c r="M39" s="64"/>
      <c r="N39" s="77"/>
      <c r="O39" s="78"/>
      <c r="P39" s="41"/>
    </row>
    <row r="40" spans="1:16" ht="15.75">
      <c r="A40" s="578"/>
      <c r="B40" s="32">
        <v>26</v>
      </c>
      <c r="C40" s="149" t="s">
        <v>229</v>
      </c>
      <c r="D40" s="54">
        <f t="shared" si="2"/>
        <v>6332.9</v>
      </c>
      <c r="E40" s="55">
        <v>837</v>
      </c>
      <c r="F40" s="54">
        <v>5495.9</v>
      </c>
      <c r="G40" s="57">
        <v>181113.25</v>
      </c>
      <c r="H40" s="58"/>
      <c r="I40" s="33"/>
      <c r="J40" s="107">
        <f>H40*I40*F40</f>
        <v>0</v>
      </c>
      <c r="K40" s="90"/>
      <c r="L40" s="65"/>
      <c r="M40" s="64"/>
      <c r="N40" s="77"/>
      <c r="O40" s="78"/>
      <c r="P40" s="87"/>
    </row>
    <row r="41" spans="1:16" ht="15.75">
      <c r="A41" s="578"/>
      <c r="B41" s="32">
        <v>27</v>
      </c>
      <c r="C41" s="149" t="s">
        <v>230</v>
      </c>
      <c r="D41" s="54">
        <f t="shared" si="2"/>
        <v>2566.6</v>
      </c>
      <c r="E41" s="55">
        <v>650.8</v>
      </c>
      <c r="F41" s="54">
        <v>1915.8</v>
      </c>
      <c r="G41" s="281">
        <v>172943.35</v>
      </c>
      <c r="H41" s="58"/>
      <c r="I41" s="33"/>
      <c r="J41" s="107">
        <f>H41*I41*F41</f>
        <v>0</v>
      </c>
      <c r="K41" s="81"/>
      <c r="L41" s="41"/>
      <c r="M41" s="64"/>
      <c r="N41" s="77"/>
      <c r="O41" s="78"/>
      <c r="P41" s="41"/>
    </row>
    <row r="42" spans="1:16" ht="15.75">
      <c r="A42" s="578"/>
      <c r="B42" s="514">
        <v>28</v>
      </c>
      <c r="C42" s="491" t="s">
        <v>231</v>
      </c>
      <c r="D42" s="55">
        <f t="shared" si="2"/>
        <v>2626.4</v>
      </c>
      <c r="E42" s="55">
        <v>513.5</v>
      </c>
      <c r="F42" s="55">
        <v>2112.9</v>
      </c>
      <c r="G42" s="537">
        <v>67813.07</v>
      </c>
      <c r="H42" s="537">
        <v>3.88</v>
      </c>
      <c r="I42" s="529">
        <v>12</v>
      </c>
      <c r="J42" s="531">
        <f>H42*I42*F42</f>
        <v>98376.62400000001</v>
      </c>
      <c r="K42" s="90" t="s">
        <v>605</v>
      </c>
      <c r="L42" s="41"/>
      <c r="M42" s="165"/>
      <c r="N42" s="165"/>
      <c r="O42" s="211"/>
      <c r="P42" s="41"/>
    </row>
    <row r="43" spans="1:16" ht="15.75">
      <c r="A43" s="578"/>
      <c r="B43" s="515"/>
      <c r="C43" s="452"/>
      <c r="D43" s="54"/>
      <c r="E43" s="55"/>
      <c r="F43" s="54"/>
      <c r="G43" s="538"/>
      <c r="H43" s="538"/>
      <c r="I43" s="530"/>
      <c r="J43" s="532"/>
      <c r="K43" s="112" t="s">
        <v>670</v>
      </c>
      <c r="L43" s="275">
        <v>70000</v>
      </c>
      <c r="M43" s="64" t="s">
        <v>651</v>
      </c>
      <c r="N43" s="77">
        <v>1</v>
      </c>
      <c r="O43" s="78"/>
      <c r="P43" s="274">
        <v>70000</v>
      </c>
    </row>
    <row r="44" spans="1:16" ht="15.75">
      <c r="A44" s="578"/>
      <c r="B44" s="32">
        <v>30</v>
      </c>
      <c r="C44" s="149" t="s">
        <v>232</v>
      </c>
      <c r="D44" s="54" t="e">
        <f>#REF!+F44</f>
        <v>#REF!</v>
      </c>
      <c r="E44" s="55"/>
      <c r="F44" s="54">
        <v>2694.4</v>
      </c>
      <c r="G44" s="281">
        <v>-69310.99</v>
      </c>
      <c r="H44" s="56"/>
      <c r="I44" s="54"/>
      <c r="J44" s="107">
        <f>H44*I44*F44</f>
        <v>0</v>
      </c>
      <c r="K44" s="90"/>
      <c r="L44" s="41"/>
      <c r="M44" s="165"/>
      <c r="N44" s="165"/>
      <c r="O44" s="211"/>
      <c r="P44" s="41"/>
    </row>
    <row r="45" spans="1:16" ht="15.75">
      <c r="A45" s="578"/>
      <c r="B45" s="32">
        <v>31</v>
      </c>
      <c r="C45" s="149" t="s">
        <v>234</v>
      </c>
      <c r="D45" s="54">
        <f t="shared" si="2"/>
        <v>2724</v>
      </c>
      <c r="E45" s="55">
        <v>537.3</v>
      </c>
      <c r="F45" s="54">
        <v>2186.7</v>
      </c>
      <c r="G45" s="157">
        <v>42137.26</v>
      </c>
      <c r="H45" s="56"/>
      <c r="I45" s="54"/>
      <c r="J45" s="107">
        <f>H45*I45*F45</f>
        <v>0</v>
      </c>
      <c r="K45" s="112"/>
      <c r="L45" s="41"/>
      <c r="M45" s="41"/>
      <c r="N45" s="41"/>
      <c r="O45" s="41"/>
      <c r="P45" s="41"/>
    </row>
    <row r="46" spans="1:16" ht="15.75">
      <c r="A46" s="578"/>
      <c r="B46" s="514">
        <v>32</v>
      </c>
      <c r="C46" s="491" t="s">
        <v>235</v>
      </c>
      <c r="D46" s="55">
        <f t="shared" si="2"/>
        <v>2511.2</v>
      </c>
      <c r="E46" s="55">
        <v>601.9</v>
      </c>
      <c r="F46" s="55">
        <v>1909.3</v>
      </c>
      <c r="G46" s="453">
        <v>-247190.57</v>
      </c>
      <c r="H46" s="56">
        <v>9.96</v>
      </c>
      <c r="I46" s="54">
        <v>12</v>
      </c>
      <c r="J46" s="107">
        <f>H46*I46*F46</f>
        <v>228199.53600000002</v>
      </c>
      <c r="K46" s="90" t="s">
        <v>633</v>
      </c>
      <c r="L46" s="41"/>
      <c r="M46" s="41"/>
      <c r="N46" s="77"/>
      <c r="O46" s="79"/>
      <c r="P46" s="41"/>
    </row>
    <row r="47" spans="1:16" ht="31.5">
      <c r="A47" s="578"/>
      <c r="B47" s="490"/>
      <c r="C47" s="451"/>
      <c r="D47" s="55"/>
      <c r="E47" s="55"/>
      <c r="F47" s="55"/>
      <c r="G47" s="454"/>
      <c r="H47" s="56"/>
      <c r="I47" s="54"/>
      <c r="J47" s="107"/>
      <c r="K47" s="90" t="s">
        <v>817</v>
      </c>
      <c r="L47" s="75">
        <v>7453.99</v>
      </c>
      <c r="M47" s="41"/>
      <c r="N47" s="212"/>
      <c r="O47" s="79"/>
      <c r="P47" s="274">
        <v>7453.99</v>
      </c>
    </row>
    <row r="48" spans="1:16" ht="15.75">
      <c r="A48" s="578"/>
      <c r="B48" s="490"/>
      <c r="C48" s="451"/>
      <c r="D48" s="55"/>
      <c r="E48" s="55"/>
      <c r="F48" s="55"/>
      <c r="G48" s="454"/>
      <c r="H48" s="56"/>
      <c r="I48" s="54"/>
      <c r="J48" s="107"/>
      <c r="K48" s="90" t="s">
        <v>804</v>
      </c>
      <c r="L48" s="75">
        <v>120610.16</v>
      </c>
      <c r="M48" s="41"/>
      <c r="N48" s="212"/>
      <c r="O48" s="79"/>
      <c r="P48" s="274">
        <v>120610.16</v>
      </c>
    </row>
    <row r="49" spans="1:16" ht="15.75">
      <c r="A49" s="578"/>
      <c r="B49" s="515"/>
      <c r="C49" s="452"/>
      <c r="D49" s="55"/>
      <c r="E49" s="55"/>
      <c r="F49" s="55"/>
      <c r="G49" s="455"/>
      <c r="H49" s="56"/>
      <c r="I49" s="54"/>
      <c r="J49" s="107"/>
      <c r="K49" s="90" t="s">
        <v>743</v>
      </c>
      <c r="L49" s="75">
        <v>70000</v>
      </c>
      <c r="M49" s="359"/>
      <c r="N49" s="363"/>
      <c r="O49" s="320"/>
      <c r="P49" s="274">
        <v>70000</v>
      </c>
    </row>
    <row r="50" spans="1:16" ht="15.75">
      <c r="A50" s="578"/>
      <c r="B50" s="17">
        <v>33</v>
      </c>
      <c r="C50" s="148" t="s">
        <v>236</v>
      </c>
      <c r="D50" s="55">
        <f t="shared" si="2"/>
        <v>3189.7</v>
      </c>
      <c r="E50" s="55">
        <v>761.3</v>
      </c>
      <c r="F50" s="55">
        <v>2428.4</v>
      </c>
      <c r="G50" s="284">
        <v>92125.98</v>
      </c>
      <c r="H50" s="61">
        <v>1</v>
      </c>
      <c r="I50" s="55">
        <v>12</v>
      </c>
      <c r="J50" s="107">
        <f>H50*I50*F50</f>
        <v>29140.800000000003</v>
      </c>
      <c r="K50" s="112" t="s">
        <v>748</v>
      </c>
      <c r="L50" s="273">
        <v>51515.62</v>
      </c>
      <c r="M50" s="41" t="s">
        <v>672</v>
      </c>
      <c r="N50" s="77">
        <v>108.6</v>
      </c>
      <c r="O50" s="358">
        <v>448.51</v>
      </c>
      <c r="P50" s="274">
        <v>51067.11</v>
      </c>
    </row>
    <row r="51" spans="1:16" ht="15.75">
      <c r="A51" s="578"/>
      <c r="B51" s="17">
        <v>34</v>
      </c>
      <c r="C51" s="148" t="s">
        <v>237</v>
      </c>
      <c r="D51" s="55">
        <f t="shared" si="2"/>
        <v>3211.6000000000004</v>
      </c>
      <c r="E51" s="55">
        <v>816.7</v>
      </c>
      <c r="F51" s="55">
        <v>2394.9</v>
      </c>
      <c r="G51" s="284">
        <v>174453.57</v>
      </c>
      <c r="H51" s="63"/>
      <c r="I51" s="62"/>
      <c r="J51" s="107">
        <f>H51*I51*F51</f>
        <v>0</v>
      </c>
      <c r="K51" s="112"/>
      <c r="L51" s="41"/>
      <c r="M51" s="64"/>
      <c r="N51" s="77"/>
      <c r="O51" s="78"/>
      <c r="P51" s="41"/>
    </row>
    <row r="52" spans="1:16" ht="15.75">
      <c r="A52" s="578"/>
      <c r="B52" s="17">
        <v>35</v>
      </c>
      <c r="C52" s="148" t="s">
        <v>238</v>
      </c>
      <c r="D52" s="55">
        <f t="shared" si="2"/>
        <v>3180.3</v>
      </c>
      <c r="E52" s="55">
        <v>865.7</v>
      </c>
      <c r="F52" s="55">
        <v>2314.6</v>
      </c>
      <c r="G52" s="284">
        <v>79571.49</v>
      </c>
      <c r="H52" s="63"/>
      <c r="I52" s="62"/>
      <c r="J52" s="107">
        <f>H52*I52*F52</f>
        <v>0</v>
      </c>
      <c r="K52" s="112"/>
      <c r="L52" s="41"/>
      <c r="M52" s="64"/>
      <c r="N52" s="77"/>
      <c r="O52" s="78"/>
      <c r="P52" s="41"/>
    </row>
    <row r="53" spans="1:16" ht="15.75">
      <c r="A53" s="578"/>
      <c r="B53" s="514">
        <v>36</v>
      </c>
      <c r="C53" s="491" t="s">
        <v>239</v>
      </c>
      <c r="D53" s="54">
        <f t="shared" si="2"/>
        <v>7040.8</v>
      </c>
      <c r="E53" s="55">
        <v>987.5</v>
      </c>
      <c r="F53" s="54">
        <v>6053.3</v>
      </c>
      <c r="G53" s="453">
        <v>195908.58</v>
      </c>
      <c r="H53" s="539">
        <v>5</v>
      </c>
      <c r="I53" s="542">
        <v>11</v>
      </c>
      <c r="J53" s="531">
        <f>H53*I53*F53</f>
        <v>332931.5</v>
      </c>
      <c r="K53" s="90" t="s">
        <v>586</v>
      </c>
      <c r="L53" s="165"/>
      <c r="M53" s="165"/>
      <c r="N53" s="165"/>
      <c r="O53" s="211"/>
      <c r="P53" s="165"/>
    </row>
    <row r="54" spans="1:16" ht="15.75">
      <c r="A54" s="578"/>
      <c r="B54" s="490"/>
      <c r="C54" s="451"/>
      <c r="D54" s="54"/>
      <c r="E54" s="55"/>
      <c r="F54" s="54"/>
      <c r="G54" s="454"/>
      <c r="H54" s="540"/>
      <c r="I54" s="543"/>
      <c r="J54" s="545"/>
      <c r="K54" s="90" t="s">
        <v>698</v>
      </c>
      <c r="L54" s="272">
        <v>45000</v>
      </c>
      <c r="M54" s="165" t="s">
        <v>632</v>
      </c>
      <c r="N54" s="165">
        <v>1</v>
      </c>
      <c r="O54" s="211"/>
      <c r="P54" s="316">
        <v>45000</v>
      </c>
    </row>
    <row r="55" spans="1:16" ht="15.75">
      <c r="A55" s="578"/>
      <c r="B55" s="17">
        <v>37</v>
      </c>
      <c r="C55" s="148" t="s">
        <v>240</v>
      </c>
      <c r="D55" s="55">
        <f t="shared" si="2"/>
        <v>3231.6899999999996</v>
      </c>
      <c r="E55" s="55">
        <v>725.2</v>
      </c>
      <c r="F55" s="55">
        <v>2506.49</v>
      </c>
      <c r="G55" s="284">
        <v>52819.64</v>
      </c>
      <c r="H55" s="63"/>
      <c r="I55" s="62"/>
      <c r="J55" s="107">
        <f>H55*I55*F55</f>
        <v>0</v>
      </c>
      <c r="K55" s="112"/>
      <c r="L55" s="41"/>
      <c r="M55" s="64"/>
      <c r="N55" s="77"/>
      <c r="O55" s="78"/>
      <c r="P55" s="41"/>
    </row>
    <row r="56" spans="1:16" ht="15.75">
      <c r="A56" s="578"/>
      <c r="B56" s="514">
        <v>38</v>
      </c>
      <c r="C56" s="491" t="s">
        <v>241</v>
      </c>
      <c r="D56" s="55">
        <f t="shared" si="2"/>
        <v>2971.7999999999997</v>
      </c>
      <c r="E56" s="33">
        <v>385.6</v>
      </c>
      <c r="F56" s="55">
        <v>2586.2</v>
      </c>
      <c r="G56" s="453">
        <v>100315.36</v>
      </c>
      <c r="H56" s="58"/>
      <c r="I56" s="33"/>
      <c r="J56" s="107">
        <f>H56*I56*F56</f>
        <v>0</v>
      </c>
      <c r="K56" s="112" t="s">
        <v>930</v>
      </c>
      <c r="L56" s="275">
        <v>64022.84</v>
      </c>
      <c r="M56" s="64" t="s">
        <v>672</v>
      </c>
      <c r="N56" s="77">
        <v>197</v>
      </c>
      <c r="O56" s="332">
        <v>627.43</v>
      </c>
      <c r="P56" s="274">
        <v>64022.85</v>
      </c>
    </row>
    <row r="57" spans="1:16" ht="15.75">
      <c r="A57" s="578"/>
      <c r="B57" s="515"/>
      <c r="C57" s="452"/>
      <c r="D57" s="55"/>
      <c r="E57" s="33"/>
      <c r="F57" s="55"/>
      <c r="G57" s="455"/>
      <c r="H57" s="58"/>
      <c r="I57" s="33"/>
      <c r="J57" s="107"/>
      <c r="K57" s="112" t="s">
        <v>688</v>
      </c>
      <c r="L57" s="75">
        <v>21729.06</v>
      </c>
      <c r="M57" s="64" t="s">
        <v>651</v>
      </c>
      <c r="N57" s="77">
        <v>46</v>
      </c>
      <c r="O57" s="332">
        <v>224.05</v>
      </c>
      <c r="P57" s="274">
        <v>21149.21</v>
      </c>
    </row>
    <row r="58" spans="1:16" ht="15.75">
      <c r="A58" s="578"/>
      <c r="B58" s="17">
        <v>39</v>
      </c>
      <c r="C58" s="148" t="s">
        <v>242</v>
      </c>
      <c r="D58" s="55">
        <f t="shared" si="2"/>
        <v>2503.1</v>
      </c>
      <c r="E58" s="33">
        <v>303.2</v>
      </c>
      <c r="F58" s="55">
        <v>2199.9</v>
      </c>
      <c r="G58" s="284">
        <v>156476.93</v>
      </c>
      <c r="H58" s="58"/>
      <c r="I58" s="33"/>
      <c r="J58" s="107">
        <f aca="true" t="shared" si="3" ref="J58:J70">H58*I58*F58</f>
        <v>0</v>
      </c>
      <c r="K58" s="112"/>
      <c r="L58" s="41"/>
      <c r="M58" s="64"/>
      <c r="N58" s="77"/>
      <c r="O58" s="78"/>
      <c r="P58" s="41"/>
    </row>
    <row r="59" spans="1:16" ht="15.75">
      <c r="A59" s="578"/>
      <c r="B59" s="17">
        <v>40</v>
      </c>
      <c r="C59" s="148" t="s">
        <v>243</v>
      </c>
      <c r="D59" s="55">
        <f t="shared" si="2"/>
        <v>3136.7</v>
      </c>
      <c r="E59" s="33">
        <v>529.7</v>
      </c>
      <c r="F59" s="55">
        <v>2607</v>
      </c>
      <c r="G59" s="284">
        <v>153390.11</v>
      </c>
      <c r="H59" s="58">
        <v>2</v>
      </c>
      <c r="I59" s="33">
        <v>10</v>
      </c>
      <c r="J59" s="107">
        <f t="shared" si="3"/>
        <v>52140</v>
      </c>
      <c r="K59" s="90" t="s">
        <v>586</v>
      </c>
      <c r="L59" s="41"/>
      <c r="M59" s="64"/>
      <c r="N59" s="77"/>
      <c r="O59" s="80"/>
      <c r="P59" s="41"/>
    </row>
    <row r="60" spans="1:16" ht="15.75">
      <c r="A60" s="578"/>
      <c r="B60" s="17">
        <v>41</v>
      </c>
      <c r="C60" s="148" t="s">
        <v>244</v>
      </c>
      <c r="D60" s="55">
        <f t="shared" si="2"/>
        <v>1500.1</v>
      </c>
      <c r="E60" s="33">
        <v>283.8</v>
      </c>
      <c r="F60" s="55">
        <v>1216.3</v>
      </c>
      <c r="G60" s="284">
        <v>59355.82</v>
      </c>
      <c r="H60" s="58"/>
      <c r="I60" s="33"/>
      <c r="J60" s="107">
        <f t="shared" si="3"/>
        <v>0</v>
      </c>
      <c r="K60" s="81"/>
      <c r="L60" s="41"/>
      <c r="M60" s="64"/>
      <c r="N60" s="77"/>
      <c r="O60" s="78"/>
      <c r="P60" s="41"/>
    </row>
    <row r="61" spans="1:18" ht="15.75">
      <c r="A61" s="578"/>
      <c r="B61" s="17">
        <v>42</v>
      </c>
      <c r="C61" s="148" t="s">
        <v>245</v>
      </c>
      <c r="D61" s="55">
        <f t="shared" si="2"/>
        <v>2621.1000000000004</v>
      </c>
      <c r="E61" s="33">
        <v>445.8</v>
      </c>
      <c r="F61" s="55">
        <v>2175.3</v>
      </c>
      <c r="G61" s="284">
        <v>224610.16</v>
      </c>
      <c r="H61" s="58"/>
      <c r="I61" s="33"/>
      <c r="J61" s="107">
        <f t="shared" si="3"/>
        <v>0</v>
      </c>
      <c r="K61" s="81"/>
      <c r="L61" s="41"/>
      <c r="M61" s="64"/>
      <c r="N61" s="77"/>
      <c r="O61" s="78"/>
      <c r="P61" s="41"/>
      <c r="R61" s="10"/>
    </row>
    <row r="62" spans="1:16" ht="15.75">
      <c r="A62" s="578"/>
      <c r="B62" s="17">
        <v>43</v>
      </c>
      <c r="C62" s="148" t="s">
        <v>246</v>
      </c>
      <c r="D62" s="55">
        <f t="shared" si="2"/>
        <v>2527.8</v>
      </c>
      <c r="E62" s="33">
        <v>262.8</v>
      </c>
      <c r="F62" s="55">
        <v>2265</v>
      </c>
      <c r="G62" s="284">
        <v>89121.68</v>
      </c>
      <c r="H62" s="58"/>
      <c r="I62" s="33"/>
      <c r="J62" s="107">
        <f t="shared" si="3"/>
        <v>0</v>
      </c>
      <c r="K62" s="112" t="s">
        <v>670</v>
      </c>
      <c r="L62" s="275">
        <v>70000</v>
      </c>
      <c r="M62" s="64" t="s">
        <v>651</v>
      </c>
      <c r="N62" s="77">
        <v>1</v>
      </c>
      <c r="O62" s="78"/>
      <c r="P62" s="274">
        <v>70000</v>
      </c>
    </row>
    <row r="63" spans="1:16" ht="15.75">
      <c r="A63" s="578"/>
      <c r="B63" s="32">
        <v>44</v>
      </c>
      <c r="C63" s="149" t="s">
        <v>247</v>
      </c>
      <c r="D63" s="55">
        <f t="shared" si="2"/>
        <v>1582.2</v>
      </c>
      <c r="E63" s="33">
        <v>251.2</v>
      </c>
      <c r="F63" s="55">
        <v>1331</v>
      </c>
      <c r="G63" s="285">
        <v>101708.17</v>
      </c>
      <c r="H63" s="57"/>
      <c r="I63" s="51"/>
      <c r="J63" s="107">
        <f t="shared" si="3"/>
        <v>0</v>
      </c>
      <c r="K63" s="81"/>
      <c r="L63" s="41"/>
      <c r="M63" s="41"/>
      <c r="N63" s="77"/>
      <c r="O63" s="79"/>
      <c r="P63" s="41"/>
    </row>
    <row r="64" spans="1:16" ht="15.75">
      <c r="A64" s="578"/>
      <c r="B64" s="17">
        <v>45</v>
      </c>
      <c r="C64" s="148" t="s">
        <v>248</v>
      </c>
      <c r="D64" s="55">
        <f t="shared" si="2"/>
        <v>3018.6</v>
      </c>
      <c r="E64" s="33">
        <v>300.9</v>
      </c>
      <c r="F64" s="55">
        <v>2717.7</v>
      </c>
      <c r="G64" s="284">
        <v>130335.6</v>
      </c>
      <c r="H64" s="58"/>
      <c r="I64" s="33"/>
      <c r="J64" s="107">
        <f t="shared" si="3"/>
        <v>0</v>
      </c>
      <c r="K64" s="81"/>
      <c r="L64" s="41"/>
      <c r="M64" s="41"/>
      <c r="N64" s="77"/>
      <c r="O64" s="77"/>
      <c r="P64" s="41"/>
    </row>
    <row r="65" spans="1:16" ht="15.75">
      <c r="A65" s="578"/>
      <c r="B65" s="32">
        <v>46</v>
      </c>
      <c r="C65" s="149" t="s">
        <v>249</v>
      </c>
      <c r="D65" s="54">
        <f t="shared" si="2"/>
        <v>2577.1000000000004</v>
      </c>
      <c r="E65" s="33">
        <v>225.8</v>
      </c>
      <c r="F65" s="54">
        <v>2351.3</v>
      </c>
      <c r="G65" s="281">
        <v>100031.9</v>
      </c>
      <c r="H65" s="56">
        <v>3</v>
      </c>
      <c r="I65" s="54">
        <v>12</v>
      </c>
      <c r="J65" s="107">
        <f t="shared" si="3"/>
        <v>84646.8</v>
      </c>
      <c r="K65" s="90" t="s">
        <v>586</v>
      </c>
      <c r="L65" s="41"/>
      <c r="M65" s="41"/>
      <c r="N65" s="41"/>
      <c r="O65" s="41"/>
      <c r="P65" s="107"/>
    </row>
    <row r="66" spans="1:16" ht="15.75">
      <c r="A66" s="578"/>
      <c r="B66" s="32">
        <v>47</v>
      </c>
      <c r="C66" s="149" t="s">
        <v>250</v>
      </c>
      <c r="D66" s="55">
        <f t="shared" si="2"/>
        <v>3118</v>
      </c>
      <c r="E66" s="33">
        <v>748.1</v>
      </c>
      <c r="F66" s="55">
        <v>2369.9</v>
      </c>
      <c r="G66" s="57">
        <v>6565.63</v>
      </c>
      <c r="H66" s="61"/>
      <c r="I66" s="55"/>
      <c r="J66" s="107">
        <f t="shared" si="3"/>
        <v>0</v>
      </c>
      <c r="K66" s="81"/>
      <c r="L66" s="165"/>
      <c r="M66" s="165"/>
      <c r="N66" s="165"/>
      <c r="O66" s="211"/>
      <c r="P66" s="165"/>
    </row>
    <row r="67" spans="1:16" ht="15.75">
      <c r="A67" s="578"/>
      <c r="B67" s="32">
        <v>48</v>
      </c>
      <c r="C67" s="149" t="s">
        <v>251</v>
      </c>
      <c r="D67" s="55">
        <f t="shared" si="2"/>
        <v>2638.5</v>
      </c>
      <c r="E67" s="33">
        <v>486.1</v>
      </c>
      <c r="F67" s="55">
        <v>2152.4</v>
      </c>
      <c r="G67" s="281">
        <v>102541.84</v>
      </c>
      <c r="H67" s="57">
        <v>3</v>
      </c>
      <c r="I67" s="51">
        <v>12</v>
      </c>
      <c r="J67" s="107">
        <f t="shared" si="3"/>
        <v>77486.40000000001</v>
      </c>
      <c r="K67" s="90" t="s">
        <v>690</v>
      </c>
      <c r="L67" s="75">
        <v>45818.91</v>
      </c>
      <c r="M67" s="41" t="s">
        <v>652</v>
      </c>
      <c r="N67" s="77">
        <v>90</v>
      </c>
      <c r="O67" s="358">
        <v>449.03</v>
      </c>
      <c r="P67" s="358">
        <v>45818.91</v>
      </c>
    </row>
    <row r="68" spans="1:16" ht="15.75">
      <c r="A68" s="578"/>
      <c r="B68" s="17">
        <v>49</v>
      </c>
      <c r="C68" s="148" t="s">
        <v>252</v>
      </c>
      <c r="D68" s="55">
        <f t="shared" si="2"/>
        <v>3131.3</v>
      </c>
      <c r="E68" s="33">
        <v>581.9</v>
      </c>
      <c r="F68" s="55">
        <v>2549.4</v>
      </c>
      <c r="G68" s="279">
        <v>123854.2</v>
      </c>
      <c r="H68" s="58">
        <v>2.65</v>
      </c>
      <c r="I68" s="33">
        <v>12</v>
      </c>
      <c r="J68" s="107">
        <f t="shared" si="3"/>
        <v>81070.92</v>
      </c>
      <c r="K68" s="90" t="s">
        <v>739</v>
      </c>
      <c r="L68" s="75">
        <v>201788.26</v>
      </c>
      <c r="M68" s="41" t="s">
        <v>652</v>
      </c>
      <c r="N68" s="41">
        <v>161.7</v>
      </c>
      <c r="O68" s="357">
        <v>1977.68</v>
      </c>
      <c r="P68" s="274">
        <v>201788.26</v>
      </c>
    </row>
    <row r="69" spans="1:16" ht="15.75">
      <c r="A69" s="578"/>
      <c r="B69" s="17">
        <v>50</v>
      </c>
      <c r="C69" s="148" t="s">
        <v>253</v>
      </c>
      <c r="D69" s="55">
        <f t="shared" si="2"/>
        <v>3196.2999999999997</v>
      </c>
      <c r="E69" s="33">
        <v>799.1</v>
      </c>
      <c r="F69" s="55">
        <v>2397.2</v>
      </c>
      <c r="G69" s="279">
        <v>39526.51</v>
      </c>
      <c r="H69" s="58"/>
      <c r="I69" s="33"/>
      <c r="J69" s="107">
        <f t="shared" si="3"/>
        <v>0</v>
      </c>
      <c r="K69" s="90" t="s">
        <v>700</v>
      </c>
      <c r="L69" s="75">
        <v>8066.77</v>
      </c>
      <c r="M69" s="41"/>
      <c r="N69" s="41"/>
      <c r="O69" s="41"/>
      <c r="P69" s="339">
        <v>8066.78</v>
      </c>
    </row>
    <row r="70" spans="1:16" ht="17.25" customHeight="1">
      <c r="A70" s="578"/>
      <c r="B70" s="514">
        <v>51</v>
      </c>
      <c r="C70" s="491" t="s">
        <v>254</v>
      </c>
      <c r="D70" s="55">
        <f t="shared" si="2"/>
        <v>3356.9</v>
      </c>
      <c r="E70" s="33">
        <v>910.08</v>
      </c>
      <c r="F70" s="54">
        <v>2446.82</v>
      </c>
      <c r="G70" s="537">
        <v>221758.15</v>
      </c>
      <c r="H70" s="537">
        <v>8</v>
      </c>
      <c r="I70" s="529">
        <v>12</v>
      </c>
      <c r="J70" s="531">
        <f t="shared" si="3"/>
        <v>234894.72000000003</v>
      </c>
      <c r="K70" s="90" t="s">
        <v>586</v>
      </c>
      <c r="L70" s="41"/>
      <c r="M70" s="41"/>
      <c r="N70" s="41"/>
      <c r="O70" s="41"/>
      <c r="P70" s="41"/>
    </row>
    <row r="71" spans="1:16" ht="17.25" customHeight="1">
      <c r="A71" s="578"/>
      <c r="B71" s="490"/>
      <c r="C71" s="451"/>
      <c r="D71" s="55"/>
      <c r="E71" s="33"/>
      <c r="F71" s="54"/>
      <c r="G71" s="519"/>
      <c r="H71" s="519"/>
      <c r="I71" s="520"/>
      <c r="J71" s="545"/>
      <c r="K71" s="112" t="s">
        <v>696</v>
      </c>
      <c r="L71" s="41"/>
      <c r="M71" s="41"/>
      <c r="N71" s="41"/>
      <c r="O71" s="41"/>
      <c r="P71" s="274">
        <v>245820.4</v>
      </c>
    </row>
    <row r="72" spans="1:16" ht="17.25" customHeight="1">
      <c r="A72" s="578"/>
      <c r="B72" s="490"/>
      <c r="C72" s="451"/>
      <c r="D72" s="55"/>
      <c r="E72" s="33"/>
      <c r="F72" s="54"/>
      <c r="G72" s="519"/>
      <c r="H72" s="519"/>
      <c r="I72" s="520"/>
      <c r="J72" s="545"/>
      <c r="K72" s="90" t="s">
        <v>708</v>
      </c>
      <c r="L72" s="75">
        <v>61074.4</v>
      </c>
      <c r="M72" s="41" t="s">
        <v>652</v>
      </c>
      <c r="N72" s="41">
        <v>15</v>
      </c>
      <c r="O72" s="274">
        <v>598.54</v>
      </c>
      <c r="P72" s="274">
        <v>61074.4</v>
      </c>
    </row>
    <row r="73" spans="1:16" ht="17.25" customHeight="1">
      <c r="A73" s="578"/>
      <c r="B73" s="515"/>
      <c r="C73" s="452"/>
      <c r="D73" s="55"/>
      <c r="E73" s="33"/>
      <c r="F73" s="54"/>
      <c r="G73" s="538"/>
      <c r="H73" s="538"/>
      <c r="I73" s="530"/>
      <c r="J73" s="532"/>
      <c r="K73" s="90" t="s">
        <v>709</v>
      </c>
      <c r="L73" s="75">
        <v>57080</v>
      </c>
      <c r="M73" s="41" t="s">
        <v>632</v>
      </c>
      <c r="N73" s="41"/>
      <c r="O73" s="41"/>
      <c r="P73" s="274">
        <v>57080</v>
      </c>
    </row>
    <row r="74" spans="1:16" ht="16.5" customHeight="1">
      <c r="A74" s="578"/>
      <c r="B74" s="514">
        <v>52</v>
      </c>
      <c r="C74" s="491" t="s">
        <v>255</v>
      </c>
      <c r="D74" s="55">
        <f t="shared" si="2"/>
        <v>3376</v>
      </c>
      <c r="E74" s="33">
        <v>546.04</v>
      </c>
      <c r="F74" s="55">
        <v>2829.96</v>
      </c>
      <c r="G74" s="537">
        <v>279675.16</v>
      </c>
      <c r="H74" s="537">
        <v>8</v>
      </c>
      <c r="I74" s="529">
        <v>12</v>
      </c>
      <c r="J74" s="531">
        <f>H74*I74*F74</f>
        <v>271676.16000000003</v>
      </c>
      <c r="K74" s="90" t="s">
        <v>679</v>
      </c>
      <c r="L74" s="272">
        <v>302603.66</v>
      </c>
      <c r="M74" s="165" t="s">
        <v>652</v>
      </c>
      <c r="N74" s="165">
        <v>129</v>
      </c>
      <c r="O74" s="337">
        <v>2103.5</v>
      </c>
      <c r="P74" s="316">
        <v>300500.16</v>
      </c>
    </row>
    <row r="75" spans="1:16" ht="18" customHeight="1">
      <c r="A75" s="578"/>
      <c r="B75" s="490"/>
      <c r="C75" s="451"/>
      <c r="D75" s="54"/>
      <c r="E75" s="33"/>
      <c r="F75" s="54"/>
      <c r="G75" s="519"/>
      <c r="H75" s="519"/>
      <c r="I75" s="520"/>
      <c r="J75" s="545"/>
      <c r="K75" s="90" t="s">
        <v>680</v>
      </c>
      <c r="L75" s="272">
        <v>112361.68</v>
      </c>
      <c r="M75" s="165" t="s">
        <v>652</v>
      </c>
      <c r="N75" s="165">
        <v>101.2</v>
      </c>
      <c r="O75" s="337">
        <v>977.46</v>
      </c>
      <c r="P75" s="342">
        <v>111580.62</v>
      </c>
    </row>
    <row r="76" spans="1:16" ht="18" customHeight="1">
      <c r="A76" s="578"/>
      <c r="B76" s="490"/>
      <c r="C76" s="451"/>
      <c r="D76" s="54"/>
      <c r="E76" s="33"/>
      <c r="F76" s="54"/>
      <c r="G76" s="519"/>
      <c r="H76" s="519"/>
      <c r="I76" s="520"/>
      <c r="J76" s="545"/>
      <c r="K76" s="90" t="s">
        <v>695</v>
      </c>
      <c r="L76" s="272">
        <v>57080</v>
      </c>
      <c r="M76" s="165" t="s">
        <v>632</v>
      </c>
      <c r="N76" s="165"/>
      <c r="O76" s="211"/>
      <c r="P76" s="274">
        <v>57080</v>
      </c>
    </row>
    <row r="77" spans="1:16" ht="15.75">
      <c r="A77" s="578"/>
      <c r="B77" s="515"/>
      <c r="C77" s="452"/>
      <c r="D77" s="54"/>
      <c r="E77" s="33"/>
      <c r="F77" s="54"/>
      <c r="G77" s="538"/>
      <c r="H77" s="538"/>
      <c r="I77" s="530"/>
      <c r="J77" s="532"/>
      <c r="K77" s="90" t="s">
        <v>889</v>
      </c>
      <c r="L77" s="272">
        <v>41226.85</v>
      </c>
      <c r="M77" s="165" t="s">
        <v>632</v>
      </c>
      <c r="N77" s="165">
        <v>1</v>
      </c>
      <c r="O77" s="337">
        <v>288.59</v>
      </c>
      <c r="P77" s="316">
        <v>41226.85</v>
      </c>
    </row>
    <row r="78" spans="1:16" ht="15.75">
      <c r="A78" s="578"/>
      <c r="B78" s="32">
        <v>53</v>
      </c>
      <c r="C78" s="149" t="s">
        <v>256</v>
      </c>
      <c r="D78" s="54">
        <f t="shared" si="2"/>
        <v>3348.88</v>
      </c>
      <c r="E78" s="33">
        <v>725.6</v>
      </c>
      <c r="F78" s="54">
        <v>2623.28</v>
      </c>
      <c r="G78" s="283">
        <v>-8147.99</v>
      </c>
      <c r="H78" s="57"/>
      <c r="I78" s="51"/>
      <c r="J78" s="107">
        <f>H78*I78*F78</f>
        <v>0</v>
      </c>
      <c r="K78" s="112"/>
      <c r="L78" s="87"/>
      <c r="M78" s="41"/>
      <c r="N78" s="41"/>
      <c r="O78" s="50"/>
      <c r="P78" s="41"/>
    </row>
    <row r="79" spans="1:16" ht="15.75">
      <c r="A79" s="578"/>
      <c r="B79" s="17">
        <v>54</v>
      </c>
      <c r="C79" s="148" t="s">
        <v>257</v>
      </c>
      <c r="D79" s="55">
        <f t="shared" si="2"/>
        <v>2238.4</v>
      </c>
      <c r="E79" s="33">
        <v>282.6</v>
      </c>
      <c r="F79" s="55">
        <v>1955.8</v>
      </c>
      <c r="G79" s="279">
        <v>83825</v>
      </c>
      <c r="H79" s="58">
        <v>6</v>
      </c>
      <c r="I79" s="33">
        <v>11</v>
      </c>
      <c r="J79" s="107">
        <f>H79*I79*F79</f>
        <v>129082.8</v>
      </c>
      <c r="K79" s="90" t="s">
        <v>586</v>
      </c>
      <c r="L79" s="41"/>
      <c r="M79" s="41"/>
      <c r="N79" s="41"/>
      <c r="O79" s="41"/>
      <c r="P79" s="41"/>
    </row>
    <row r="80" spans="1:16" ht="15.75">
      <c r="A80" s="578"/>
      <c r="B80" s="17">
        <v>55</v>
      </c>
      <c r="C80" s="148" t="s">
        <v>258</v>
      </c>
      <c r="D80" s="55">
        <f t="shared" si="2"/>
        <v>2235.6</v>
      </c>
      <c r="E80" s="33">
        <v>175.1</v>
      </c>
      <c r="F80" s="55">
        <v>2060.5</v>
      </c>
      <c r="G80" s="286">
        <v>74296.34</v>
      </c>
      <c r="H80" s="58"/>
      <c r="I80" s="33"/>
      <c r="J80" s="107">
        <f>H80*I80*F80</f>
        <v>0</v>
      </c>
      <c r="K80" s="81"/>
      <c r="L80" s="41"/>
      <c r="M80" s="41"/>
      <c r="N80" s="41"/>
      <c r="O80" s="41"/>
      <c r="P80" s="41"/>
    </row>
    <row r="81" spans="1:16" ht="15.75">
      <c r="A81" s="579"/>
      <c r="B81" s="17"/>
      <c r="C81" s="82" t="s">
        <v>50</v>
      </c>
      <c r="D81" s="82" t="e">
        <f>SUM(D6:D80)</f>
        <v>#REF!</v>
      </c>
      <c r="E81" s="83">
        <f>SUM(E6:E80)</f>
        <v>28598.949999999997</v>
      </c>
      <c r="F81" s="82">
        <f>SUM(F6:F80)</f>
        <v>132184.55</v>
      </c>
      <c r="G81" s="199"/>
      <c r="H81" s="83"/>
      <c r="I81" s="83"/>
      <c r="J81" s="200">
        <f>SUM(J6:J80)</f>
        <v>2439609.4699999997</v>
      </c>
      <c r="K81" s="190"/>
      <c r="L81" s="43">
        <f>SUM(L6:L80)</f>
        <v>2149350.0900000003</v>
      </c>
      <c r="M81" s="43"/>
      <c r="N81" s="43"/>
      <c r="O81" s="43">
        <f>SUM(O6:O80)</f>
        <v>11698.07</v>
      </c>
      <c r="P81" s="43">
        <f>SUM(P6:P80)</f>
        <v>4395019.05</v>
      </c>
    </row>
    <row r="82" spans="1:16" ht="47.25">
      <c r="A82" s="580"/>
      <c r="B82" s="577"/>
      <c r="C82" s="26" t="s">
        <v>49</v>
      </c>
      <c r="D82" s="27" t="s">
        <v>76</v>
      </c>
      <c r="E82" s="27" t="s">
        <v>77</v>
      </c>
      <c r="F82" s="15" t="s">
        <v>571</v>
      </c>
      <c r="G82" s="16" t="s">
        <v>597</v>
      </c>
      <c r="H82" s="16" t="s">
        <v>598</v>
      </c>
      <c r="I82" s="16" t="s">
        <v>599</v>
      </c>
      <c r="J82" s="16" t="s">
        <v>600</v>
      </c>
      <c r="K82" s="16" t="s">
        <v>570</v>
      </c>
      <c r="L82" s="16" t="s">
        <v>601</v>
      </c>
      <c r="M82" s="16" t="s">
        <v>573</v>
      </c>
      <c r="N82" s="16" t="s">
        <v>574</v>
      </c>
      <c r="O82" s="16" t="s">
        <v>647</v>
      </c>
      <c r="P82" s="16" t="s">
        <v>572</v>
      </c>
    </row>
    <row r="83" spans="1:16" ht="31.5">
      <c r="A83" s="573" t="s">
        <v>577</v>
      </c>
      <c r="B83" s="32">
        <v>1</v>
      </c>
      <c r="C83" s="149" t="s">
        <v>259</v>
      </c>
      <c r="D83" s="55">
        <f t="shared" si="2"/>
        <v>3162</v>
      </c>
      <c r="E83" s="55">
        <v>730</v>
      </c>
      <c r="F83" s="55">
        <v>2432</v>
      </c>
      <c r="G83" s="57">
        <v>169283.43</v>
      </c>
      <c r="H83" s="84"/>
      <c r="I83" s="85"/>
      <c r="J83" s="56">
        <f>H83*I83*F83</f>
        <v>0</v>
      </c>
      <c r="K83" s="90" t="s">
        <v>676</v>
      </c>
      <c r="L83" s="75">
        <v>2200</v>
      </c>
      <c r="M83" s="41"/>
      <c r="N83" s="41"/>
      <c r="O83" s="41"/>
      <c r="P83" s="41"/>
    </row>
    <row r="84" spans="1:16" ht="15.75">
      <c r="A84" s="574"/>
      <c r="B84" s="32">
        <v>2</v>
      </c>
      <c r="C84" s="149" t="s">
        <v>260</v>
      </c>
      <c r="D84" s="55">
        <f t="shared" si="2"/>
        <v>3081.7999999999997</v>
      </c>
      <c r="E84" s="55">
        <v>480.1</v>
      </c>
      <c r="F84" s="55">
        <v>2601.7</v>
      </c>
      <c r="G84" s="57">
        <v>154460.86</v>
      </c>
      <c r="H84" s="58">
        <v>1.86</v>
      </c>
      <c r="I84" s="33">
        <v>12</v>
      </c>
      <c r="J84" s="56">
        <f aca="true" t="shared" si="4" ref="J84:J90">H84*I84*F84</f>
        <v>58069.943999999996</v>
      </c>
      <c r="K84" s="191" t="s">
        <v>596</v>
      </c>
      <c r="L84" s="75">
        <v>123378.38</v>
      </c>
      <c r="M84" s="41" t="s">
        <v>652</v>
      </c>
      <c r="N84" s="77">
        <v>307.5</v>
      </c>
      <c r="O84" s="77"/>
      <c r="P84" s="352">
        <v>123378.38</v>
      </c>
    </row>
    <row r="85" spans="1:16" ht="15.75">
      <c r="A85" s="574"/>
      <c r="B85" s="32">
        <v>3</v>
      </c>
      <c r="C85" s="149" t="s">
        <v>261</v>
      </c>
      <c r="D85" s="55">
        <f t="shared" si="2"/>
        <v>3226.2999999999997</v>
      </c>
      <c r="E85" s="55">
        <v>464.68</v>
      </c>
      <c r="F85" s="55">
        <v>2761.62</v>
      </c>
      <c r="G85" s="281">
        <v>84629.79</v>
      </c>
      <c r="H85" s="57"/>
      <c r="I85" s="51"/>
      <c r="J85" s="56">
        <f t="shared" si="4"/>
        <v>0</v>
      </c>
      <c r="K85" s="112"/>
      <c r="L85" s="41"/>
      <c r="M85" s="41"/>
      <c r="N85" s="41"/>
      <c r="O85" s="50"/>
      <c r="P85" s="41"/>
    </row>
    <row r="86" spans="1:16" ht="36" customHeight="1">
      <c r="A86" s="574"/>
      <c r="B86" s="32">
        <v>4</v>
      </c>
      <c r="C86" s="149" t="s">
        <v>404</v>
      </c>
      <c r="D86" s="55">
        <f t="shared" si="2"/>
        <v>3142</v>
      </c>
      <c r="E86" s="55">
        <v>410.4</v>
      </c>
      <c r="F86" s="55">
        <v>2731.6</v>
      </c>
      <c r="G86" s="57">
        <v>53194.3</v>
      </c>
      <c r="H86" s="57">
        <v>2.66</v>
      </c>
      <c r="I86" s="51">
        <v>12</v>
      </c>
      <c r="J86" s="56">
        <f t="shared" si="4"/>
        <v>87192.672</v>
      </c>
      <c r="K86" s="264" t="s">
        <v>642</v>
      </c>
      <c r="L86" s="278">
        <v>124507.29</v>
      </c>
      <c r="M86" s="64" t="s">
        <v>652</v>
      </c>
      <c r="N86" s="41">
        <v>100</v>
      </c>
      <c r="O86" s="274">
        <v>1220.17</v>
      </c>
      <c r="P86" s="340">
        <v>124507.29</v>
      </c>
    </row>
    <row r="87" spans="1:16" ht="15.75">
      <c r="A87" s="574"/>
      <c r="B87" s="17">
        <v>5</v>
      </c>
      <c r="C87" s="148" t="s">
        <v>262</v>
      </c>
      <c r="D87" s="55">
        <f t="shared" si="2"/>
        <v>3137.5</v>
      </c>
      <c r="E87" s="55">
        <v>644.5</v>
      </c>
      <c r="F87" s="55">
        <v>2493</v>
      </c>
      <c r="G87" s="279">
        <v>92196.34</v>
      </c>
      <c r="H87" s="58"/>
      <c r="I87" s="33"/>
      <c r="J87" s="56">
        <f t="shared" si="4"/>
        <v>0</v>
      </c>
      <c r="K87" s="112"/>
      <c r="L87" s="87"/>
      <c r="M87" s="87"/>
      <c r="N87" s="87"/>
      <c r="O87" s="88"/>
      <c r="P87" s="41"/>
    </row>
    <row r="88" spans="1:16" ht="15.75">
      <c r="A88" s="574"/>
      <c r="B88" s="17">
        <v>6</v>
      </c>
      <c r="C88" s="149" t="s">
        <v>263</v>
      </c>
      <c r="D88" s="55">
        <f t="shared" si="2"/>
        <v>3162.7000000000003</v>
      </c>
      <c r="E88" s="55">
        <v>544.9</v>
      </c>
      <c r="F88" s="55">
        <v>2617.8</v>
      </c>
      <c r="G88" s="279">
        <v>41591.05</v>
      </c>
      <c r="H88" s="56"/>
      <c r="I88" s="54"/>
      <c r="J88" s="56">
        <f t="shared" si="4"/>
        <v>0</v>
      </c>
      <c r="K88" s="90" t="s">
        <v>931</v>
      </c>
      <c r="L88" s="396">
        <v>8233.76</v>
      </c>
      <c r="M88" s="87" t="s">
        <v>651</v>
      </c>
      <c r="N88" s="87">
        <v>1</v>
      </c>
      <c r="O88" s="88"/>
      <c r="P88" s="410">
        <v>8163.33</v>
      </c>
    </row>
    <row r="89" spans="1:16" ht="15.75">
      <c r="A89" s="574"/>
      <c r="B89" s="32">
        <v>7</v>
      </c>
      <c r="C89" s="148" t="s">
        <v>264</v>
      </c>
      <c r="D89" s="55">
        <f t="shared" si="2"/>
        <v>3179.6</v>
      </c>
      <c r="E89" s="55">
        <v>539.9</v>
      </c>
      <c r="F89" s="55">
        <v>2639.7</v>
      </c>
      <c r="G89" s="279">
        <v>10677.81</v>
      </c>
      <c r="H89" s="63"/>
      <c r="I89" s="62"/>
      <c r="J89" s="56">
        <f t="shared" si="4"/>
        <v>0</v>
      </c>
      <c r="K89" s="112"/>
      <c r="L89" s="41"/>
      <c r="M89" s="64"/>
      <c r="N89" s="41"/>
      <c r="O89" s="64"/>
      <c r="P89" s="41"/>
    </row>
    <row r="90" spans="1:16" ht="15.75">
      <c r="A90" s="574"/>
      <c r="B90" s="514">
        <v>8</v>
      </c>
      <c r="C90" s="491" t="s">
        <v>265</v>
      </c>
      <c r="D90" s="55">
        <f t="shared" si="2"/>
        <v>3045.9</v>
      </c>
      <c r="E90" s="55">
        <v>393.6</v>
      </c>
      <c r="F90" s="55">
        <v>2652.3</v>
      </c>
      <c r="G90" s="537">
        <v>183964.18</v>
      </c>
      <c r="H90" s="539">
        <v>1.5</v>
      </c>
      <c r="I90" s="542">
        <v>12</v>
      </c>
      <c r="J90" s="539">
        <f t="shared" si="4"/>
        <v>47741.4</v>
      </c>
      <c r="K90" s="90" t="s">
        <v>586</v>
      </c>
      <c r="L90" s="41"/>
      <c r="M90" s="64"/>
      <c r="N90" s="41"/>
      <c r="O90" s="64"/>
      <c r="P90" s="41"/>
    </row>
    <row r="91" spans="1:16" ht="15.75">
      <c r="A91" s="574"/>
      <c r="B91" s="490"/>
      <c r="C91" s="451"/>
      <c r="D91" s="55"/>
      <c r="E91" s="55"/>
      <c r="F91" s="55"/>
      <c r="G91" s="519"/>
      <c r="H91" s="540"/>
      <c r="I91" s="543"/>
      <c r="J91" s="540"/>
      <c r="K91" s="90" t="s">
        <v>616</v>
      </c>
      <c r="L91" s="75">
        <v>100467.19</v>
      </c>
      <c r="M91" s="64" t="s">
        <v>632</v>
      </c>
      <c r="N91" s="41">
        <v>9</v>
      </c>
      <c r="O91" s="274">
        <v>828.38</v>
      </c>
      <c r="P91" s="274">
        <v>84528.53</v>
      </c>
    </row>
    <row r="92" spans="1:16" ht="15.75">
      <c r="A92" s="574"/>
      <c r="B92" s="515"/>
      <c r="C92" s="452"/>
      <c r="D92" s="55"/>
      <c r="E92" s="55"/>
      <c r="F92" s="55"/>
      <c r="G92" s="538"/>
      <c r="H92" s="541"/>
      <c r="I92" s="544"/>
      <c r="J92" s="541"/>
      <c r="K92" s="90" t="s">
        <v>750</v>
      </c>
      <c r="L92" s="75">
        <v>34750.91</v>
      </c>
      <c r="M92" s="64" t="s">
        <v>651</v>
      </c>
      <c r="N92" s="41">
        <v>1</v>
      </c>
      <c r="O92" s="274">
        <v>337.26</v>
      </c>
      <c r="P92" s="274">
        <v>34413.65</v>
      </c>
    </row>
    <row r="93" spans="1:16" ht="15.75">
      <c r="A93" s="574"/>
      <c r="B93" s="17">
        <v>9</v>
      </c>
      <c r="C93" s="148" t="s">
        <v>266</v>
      </c>
      <c r="D93" s="55">
        <f t="shared" si="2"/>
        <v>2255.8</v>
      </c>
      <c r="E93" s="55">
        <v>612.9</v>
      </c>
      <c r="F93" s="55">
        <v>1642.9</v>
      </c>
      <c r="G93" s="279">
        <v>113918.72</v>
      </c>
      <c r="H93" s="58">
        <v>2.5</v>
      </c>
      <c r="I93" s="33">
        <v>12</v>
      </c>
      <c r="J93" s="56">
        <f>H93*I93*F93</f>
        <v>49287</v>
      </c>
      <c r="K93" s="90" t="s">
        <v>586</v>
      </c>
      <c r="L93" s="41"/>
      <c r="M93" s="41"/>
      <c r="N93" s="41"/>
      <c r="O93" s="41"/>
      <c r="P93" s="41"/>
    </row>
    <row r="94" spans="1:16" ht="31.5">
      <c r="A94" s="574"/>
      <c r="B94" s="514">
        <v>10</v>
      </c>
      <c r="C94" s="491" t="s">
        <v>267</v>
      </c>
      <c r="D94" s="55">
        <f t="shared" si="2"/>
        <v>3200.8</v>
      </c>
      <c r="E94" s="55">
        <v>1005.2</v>
      </c>
      <c r="F94" s="55">
        <v>2195.6</v>
      </c>
      <c r="G94" s="537">
        <v>167043.13</v>
      </c>
      <c r="H94" s="459"/>
      <c r="I94" s="456"/>
      <c r="J94" s="56">
        <f>H94*I94*F94</f>
        <v>0</v>
      </c>
      <c r="K94" s="112" t="s">
        <v>667</v>
      </c>
      <c r="L94" s="75">
        <v>92186.62</v>
      </c>
      <c r="M94" s="64" t="s">
        <v>672</v>
      </c>
      <c r="N94" s="41">
        <v>20</v>
      </c>
      <c r="O94" s="41"/>
      <c r="P94" s="274">
        <v>92186.62</v>
      </c>
    </row>
    <row r="95" spans="1:16" ht="15.75">
      <c r="A95" s="574"/>
      <c r="B95" s="490"/>
      <c r="C95" s="451"/>
      <c r="D95" s="55"/>
      <c r="E95" s="55"/>
      <c r="F95" s="55"/>
      <c r="G95" s="519"/>
      <c r="H95" s="460"/>
      <c r="I95" s="457"/>
      <c r="J95" s="56"/>
      <c r="K95" s="112" t="s">
        <v>666</v>
      </c>
      <c r="L95" s="75">
        <v>56474.57</v>
      </c>
      <c r="M95" s="64" t="s">
        <v>648</v>
      </c>
      <c r="N95" s="41">
        <v>81.5</v>
      </c>
      <c r="O95" s="41"/>
      <c r="P95" s="274">
        <v>56474.58</v>
      </c>
    </row>
    <row r="96" spans="1:16" ht="15.75">
      <c r="A96" s="574"/>
      <c r="B96" s="515"/>
      <c r="C96" s="452"/>
      <c r="D96" s="55"/>
      <c r="E96" s="55"/>
      <c r="F96" s="55"/>
      <c r="G96" s="538"/>
      <c r="H96" s="461"/>
      <c r="I96" s="458"/>
      <c r="J96" s="56"/>
      <c r="K96" s="112" t="s">
        <v>705</v>
      </c>
      <c r="L96" s="75">
        <v>25487.32</v>
      </c>
      <c r="M96" s="64" t="s">
        <v>672</v>
      </c>
      <c r="N96" s="41">
        <v>55</v>
      </c>
      <c r="O96" s="41"/>
      <c r="P96" s="274">
        <v>25487.32</v>
      </c>
    </row>
    <row r="97" spans="1:16" ht="15.75">
      <c r="A97" s="574"/>
      <c r="B97" s="514">
        <v>11</v>
      </c>
      <c r="C97" s="491" t="s">
        <v>268</v>
      </c>
      <c r="D97" s="55"/>
      <c r="E97" s="55"/>
      <c r="F97" s="55"/>
      <c r="G97" s="537">
        <v>158711.37</v>
      </c>
      <c r="H97" s="539">
        <v>7.3</v>
      </c>
      <c r="I97" s="542">
        <v>12</v>
      </c>
      <c r="J97" s="539">
        <f>H97*I97*F98</f>
        <v>234767.99999999997</v>
      </c>
      <c r="K97" s="112" t="s">
        <v>641</v>
      </c>
      <c r="L97" s="75">
        <v>172962.33</v>
      </c>
      <c r="M97" s="64" t="s">
        <v>652</v>
      </c>
      <c r="N97" s="41">
        <v>210</v>
      </c>
      <c r="O97" s="274">
        <v>1210.74</v>
      </c>
      <c r="P97" s="274">
        <v>172962.3</v>
      </c>
    </row>
    <row r="98" spans="1:16" ht="15.75">
      <c r="A98" s="574"/>
      <c r="B98" s="515"/>
      <c r="C98" s="452"/>
      <c r="D98" s="55">
        <f t="shared" si="2"/>
        <v>2768.1</v>
      </c>
      <c r="E98" s="55">
        <v>88.1</v>
      </c>
      <c r="F98" s="55">
        <v>2680</v>
      </c>
      <c r="G98" s="538"/>
      <c r="H98" s="541"/>
      <c r="I98" s="544"/>
      <c r="J98" s="541"/>
      <c r="K98" s="112" t="s">
        <v>720</v>
      </c>
      <c r="L98" s="275">
        <v>217781.82</v>
      </c>
      <c r="M98" s="67" t="s">
        <v>652</v>
      </c>
      <c r="N98" s="144">
        <v>155.8</v>
      </c>
      <c r="O98" s="309">
        <v>1524.48</v>
      </c>
      <c r="P98" s="274">
        <v>217781.83</v>
      </c>
    </row>
    <row r="99" spans="1:16" ht="31.5">
      <c r="A99" s="574"/>
      <c r="B99" s="17">
        <v>12</v>
      </c>
      <c r="C99" s="148" t="s">
        <v>269</v>
      </c>
      <c r="D99" s="55">
        <f t="shared" si="2"/>
        <v>2949.7</v>
      </c>
      <c r="E99" s="55">
        <v>551.6</v>
      </c>
      <c r="F99" s="55">
        <v>2398.1</v>
      </c>
      <c r="G99" s="279">
        <v>158040.77</v>
      </c>
      <c r="H99" s="58"/>
      <c r="I99" s="33"/>
      <c r="J99" s="56">
        <f>H99*I99*F99</f>
        <v>0</v>
      </c>
      <c r="K99" s="90" t="s">
        <v>704</v>
      </c>
      <c r="L99" s="75">
        <v>18384.35</v>
      </c>
      <c r="M99" s="64" t="s">
        <v>632</v>
      </c>
      <c r="N99" s="41">
        <v>1</v>
      </c>
      <c r="O99" s="41"/>
      <c r="P99" s="274">
        <v>18384.35</v>
      </c>
    </row>
    <row r="100" spans="1:16" ht="31.5">
      <c r="A100" s="574"/>
      <c r="B100" s="17">
        <v>13</v>
      </c>
      <c r="C100" s="148" t="s">
        <v>270</v>
      </c>
      <c r="D100" s="55">
        <f t="shared" si="2"/>
        <v>3183.4</v>
      </c>
      <c r="E100" s="55">
        <v>512.1</v>
      </c>
      <c r="F100" s="55">
        <v>2671.3</v>
      </c>
      <c r="G100" s="279">
        <v>73666.41</v>
      </c>
      <c r="H100" s="58"/>
      <c r="I100" s="33"/>
      <c r="J100" s="56">
        <f>H100*I100*F100</f>
        <v>0</v>
      </c>
      <c r="K100" s="112" t="s">
        <v>815</v>
      </c>
      <c r="L100" s="75">
        <v>21053.49</v>
      </c>
      <c r="M100" s="64" t="s">
        <v>648</v>
      </c>
      <c r="N100" s="41">
        <v>30</v>
      </c>
      <c r="O100" s="274">
        <v>206.32</v>
      </c>
      <c r="P100" s="274">
        <v>21053.79</v>
      </c>
    </row>
    <row r="101" spans="1:16" ht="15.75">
      <c r="A101" s="574"/>
      <c r="B101" s="17">
        <v>14</v>
      </c>
      <c r="C101" s="148" t="s">
        <v>271</v>
      </c>
      <c r="D101" s="55">
        <f t="shared" si="2"/>
        <v>2679.4</v>
      </c>
      <c r="E101" s="55">
        <v>646</v>
      </c>
      <c r="F101" s="55">
        <v>2033.4</v>
      </c>
      <c r="G101" s="279">
        <v>88871.92</v>
      </c>
      <c r="H101" s="63"/>
      <c r="I101" s="62"/>
      <c r="J101" s="56">
        <f>H101*I101*F101</f>
        <v>0</v>
      </c>
      <c r="K101" s="112"/>
      <c r="L101" s="41"/>
      <c r="M101" s="64"/>
      <c r="N101" s="41"/>
      <c r="O101" s="41"/>
      <c r="P101" s="41"/>
    </row>
    <row r="102" spans="1:16" ht="15.75">
      <c r="A102" s="574"/>
      <c r="B102" s="514">
        <v>15</v>
      </c>
      <c r="C102" s="491" t="s">
        <v>272</v>
      </c>
      <c r="D102" s="54">
        <f t="shared" si="2"/>
        <v>2489</v>
      </c>
      <c r="E102" s="55">
        <v>586.8</v>
      </c>
      <c r="F102" s="54">
        <v>1902.2</v>
      </c>
      <c r="G102" s="537">
        <v>96351.45</v>
      </c>
      <c r="H102" s="537">
        <v>4</v>
      </c>
      <c r="I102" s="529">
        <v>12</v>
      </c>
      <c r="J102" s="539">
        <f>H102*I102*F102</f>
        <v>91305.6</v>
      </c>
      <c r="K102" s="90" t="s">
        <v>586</v>
      </c>
      <c r="L102" s="41"/>
      <c r="M102" s="64"/>
      <c r="N102" s="41"/>
      <c r="O102" s="41"/>
      <c r="P102" s="41"/>
    </row>
    <row r="103" spans="1:16" ht="15.75">
      <c r="A103" s="574"/>
      <c r="B103" s="490"/>
      <c r="C103" s="451"/>
      <c r="D103" s="54"/>
      <c r="E103" s="55"/>
      <c r="F103" s="54"/>
      <c r="G103" s="519"/>
      <c r="H103" s="519"/>
      <c r="I103" s="520"/>
      <c r="J103" s="540"/>
      <c r="K103" s="112" t="s">
        <v>714</v>
      </c>
      <c r="L103" s="75">
        <v>42270.78</v>
      </c>
      <c r="M103" s="64" t="s">
        <v>632</v>
      </c>
      <c r="N103" s="41">
        <v>18</v>
      </c>
      <c r="O103" s="41"/>
      <c r="P103" s="274">
        <v>42270.78</v>
      </c>
    </row>
    <row r="104" spans="1:16" ht="15.75">
      <c r="A104" s="574"/>
      <c r="B104" s="515"/>
      <c r="C104" s="452"/>
      <c r="D104" s="54"/>
      <c r="E104" s="55"/>
      <c r="F104" s="54"/>
      <c r="G104" s="538"/>
      <c r="H104" s="538"/>
      <c r="I104" s="530"/>
      <c r="J104" s="541"/>
      <c r="K104" s="112" t="s">
        <v>677</v>
      </c>
      <c r="L104" s="75">
        <v>35796.86</v>
      </c>
      <c r="M104" s="64" t="s">
        <v>632</v>
      </c>
      <c r="N104" s="41">
        <v>4</v>
      </c>
      <c r="O104" s="274">
        <v>358.4</v>
      </c>
      <c r="P104" s="274">
        <v>36576.45</v>
      </c>
    </row>
    <row r="105" spans="1:16" ht="15.75">
      <c r="A105" s="574"/>
      <c r="B105" s="17">
        <v>16</v>
      </c>
      <c r="C105" s="148" t="s">
        <v>273</v>
      </c>
      <c r="D105" s="55">
        <f t="shared" si="2"/>
        <v>8353.9</v>
      </c>
      <c r="E105" s="55">
        <v>3712.61</v>
      </c>
      <c r="F105" s="55">
        <v>4641.29</v>
      </c>
      <c r="G105" s="279">
        <v>169643.51</v>
      </c>
      <c r="H105" s="63"/>
      <c r="I105" s="62"/>
      <c r="J105" s="56">
        <f>H105*I105*F105</f>
        <v>0</v>
      </c>
      <c r="K105" s="112" t="s">
        <v>767</v>
      </c>
      <c r="L105" s="75">
        <v>138509.01</v>
      </c>
      <c r="M105" s="64" t="s">
        <v>672</v>
      </c>
      <c r="N105" s="41">
        <v>271</v>
      </c>
      <c r="O105" s="274">
        <v>1357.39</v>
      </c>
      <c r="P105" s="274">
        <v>138509.01</v>
      </c>
    </row>
    <row r="106" spans="1:16" ht="15.75">
      <c r="A106" s="574"/>
      <c r="B106" s="17">
        <v>17</v>
      </c>
      <c r="C106" s="148" t="s">
        <v>274</v>
      </c>
      <c r="D106" s="91">
        <f t="shared" si="2"/>
        <v>11392.2</v>
      </c>
      <c r="E106" s="55">
        <v>2057.2</v>
      </c>
      <c r="F106" s="55">
        <v>9335</v>
      </c>
      <c r="G106" s="279">
        <v>260339.14</v>
      </c>
      <c r="H106" s="58"/>
      <c r="I106" s="33"/>
      <c r="J106" s="56">
        <f>H106*I106*F106</f>
        <v>0</v>
      </c>
      <c r="K106" s="90"/>
      <c r="L106" s="41"/>
      <c r="M106" s="64"/>
      <c r="N106" s="41"/>
      <c r="O106" s="41"/>
      <c r="P106" s="41"/>
    </row>
    <row r="107" spans="1:16" ht="15.75">
      <c r="A107" s="574"/>
      <c r="B107" s="514">
        <v>18</v>
      </c>
      <c r="C107" s="491" t="s">
        <v>275</v>
      </c>
      <c r="D107" s="55">
        <f t="shared" si="2"/>
        <v>10811.400000000001</v>
      </c>
      <c r="E107" s="55">
        <v>1923.7</v>
      </c>
      <c r="F107" s="55">
        <v>8887.7</v>
      </c>
      <c r="G107" s="537">
        <v>296484.62</v>
      </c>
      <c r="H107" s="57"/>
      <c r="I107" s="51"/>
      <c r="J107" s="56">
        <f>H107*I107*F107</f>
        <v>0</v>
      </c>
      <c r="K107" s="112" t="s">
        <v>645</v>
      </c>
      <c r="L107" s="75">
        <v>78376.39</v>
      </c>
      <c r="M107" s="64" t="s">
        <v>672</v>
      </c>
      <c r="N107" s="41">
        <v>36.3</v>
      </c>
      <c r="O107" s="41"/>
      <c r="P107" s="309">
        <v>28791.67</v>
      </c>
    </row>
    <row r="108" spans="1:16" ht="15.75">
      <c r="A108" s="574"/>
      <c r="B108" s="490"/>
      <c r="C108" s="451"/>
      <c r="D108" s="55"/>
      <c r="E108" s="55"/>
      <c r="F108" s="55"/>
      <c r="G108" s="519"/>
      <c r="H108" s="57"/>
      <c r="I108" s="51"/>
      <c r="J108" s="56"/>
      <c r="K108" s="112" t="s">
        <v>665</v>
      </c>
      <c r="L108" s="75">
        <v>24828.72</v>
      </c>
      <c r="M108" s="64" t="s">
        <v>632</v>
      </c>
      <c r="N108" s="41">
        <v>1</v>
      </c>
      <c r="O108" s="41"/>
      <c r="P108" s="309">
        <v>24828.72</v>
      </c>
    </row>
    <row r="109" spans="1:16" ht="31.5">
      <c r="A109" s="574"/>
      <c r="B109" s="515"/>
      <c r="C109" s="452"/>
      <c r="D109" s="55"/>
      <c r="E109" s="55"/>
      <c r="F109" s="55"/>
      <c r="G109" s="538"/>
      <c r="H109" s="57"/>
      <c r="I109" s="51"/>
      <c r="J109" s="56"/>
      <c r="K109" s="112" t="s">
        <v>726</v>
      </c>
      <c r="L109" s="75">
        <v>324811.22</v>
      </c>
      <c r="M109" s="64" t="s">
        <v>672</v>
      </c>
      <c r="N109" s="41">
        <v>1020</v>
      </c>
      <c r="O109" s="41"/>
      <c r="P109" s="309">
        <v>325254.26</v>
      </c>
    </row>
    <row r="110" spans="1:16" ht="15.75">
      <c r="A110" s="574"/>
      <c r="B110" s="32">
        <v>19</v>
      </c>
      <c r="C110" s="148" t="s">
        <v>276</v>
      </c>
      <c r="D110" s="55">
        <f t="shared" si="2"/>
        <v>11020.6</v>
      </c>
      <c r="E110" s="33">
        <v>5451</v>
      </c>
      <c r="F110" s="55">
        <v>5569.6</v>
      </c>
      <c r="G110" s="279">
        <v>99275.41</v>
      </c>
      <c r="H110" s="58">
        <v>0.37</v>
      </c>
      <c r="I110" s="33">
        <v>12</v>
      </c>
      <c r="J110" s="56">
        <f>H110*I110*F110</f>
        <v>24729.023999999998</v>
      </c>
      <c r="K110" s="90" t="s">
        <v>762</v>
      </c>
      <c r="L110" s="275">
        <v>121113.7</v>
      </c>
      <c r="M110" s="64" t="s">
        <v>652</v>
      </c>
      <c r="N110" s="41">
        <v>1307</v>
      </c>
      <c r="O110" s="274">
        <v>389.86</v>
      </c>
      <c r="P110" s="274">
        <v>121918.88</v>
      </c>
    </row>
    <row r="111" spans="1:16" ht="15.75">
      <c r="A111" s="574"/>
      <c r="B111" s="17">
        <v>20</v>
      </c>
      <c r="C111" s="148" t="s">
        <v>277</v>
      </c>
      <c r="D111" s="55">
        <f t="shared" si="2"/>
        <v>476.5</v>
      </c>
      <c r="E111" s="55">
        <v>229.61</v>
      </c>
      <c r="F111" s="55">
        <v>246.89</v>
      </c>
      <c r="G111" s="279">
        <v>20519.66</v>
      </c>
      <c r="H111" s="58"/>
      <c r="I111" s="33"/>
      <c r="J111" s="56">
        <f>H111*I111*F111</f>
        <v>0</v>
      </c>
      <c r="K111" s="90" t="s">
        <v>898</v>
      </c>
      <c r="L111" s="75">
        <v>111490.95</v>
      </c>
      <c r="M111" s="64" t="s">
        <v>652</v>
      </c>
      <c r="N111" s="41">
        <v>72.5</v>
      </c>
      <c r="O111" s="41"/>
      <c r="P111" s="274">
        <v>111412.51</v>
      </c>
    </row>
    <row r="112" spans="1:16" ht="15.75">
      <c r="A112" s="574"/>
      <c r="B112" s="17">
        <v>21</v>
      </c>
      <c r="C112" s="148" t="s">
        <v>278</v>
      </c>
      <c r="D112" s="55">
        <f t="shared" si="2"/>
        <v>405.40000000000003</v>
      </c>
      <c r="E112" s="55">
        <v>99.23</v>
      </c>
      <c r="F112" s="55">
        <v>306.17</v>
      </c>
      <c r="G112" s="279">
        <v>9084.59</v>
      </c>
      <c r="H112" s="63"/>
      <c r="I112" s="62"/>
      <c r="J112" s="56">
        <f>H112*I112*F112</f>
        <v>0</v>
      </c>
      <c r="K112" s="90" t="s">
        <v>899</v>
      </c>
      <c r="L112" s="75">
        <v>24325.52</v>
      </c>
      <c r="M112" s="64" t="s">
        <v>651</v>
      </c>
      <c r="N112" s="41">
        <v>1</v>
      </c>
      <c r="O112" s="64"/>
      <c r="P112" s="274">
        <v>6971.77</v>
      </c>
    </row>
    <row r="113" spans="1:16" ht="15.75">
      <c r="A113" s="574"/>
      <c r="B113" s="17">
        <v>22</v>
      </c>
      <c r="C113" s="148" t="s">
        <v>279</v>
      </c>
      <c r="D113" s="55">
        <f t="shared" si="2"/>
        <v>652.3</v>
      </c>
      <c r="E113" s="55">
        <v>166.2</v>
      </c>
      <c r="F113" s="55">
        <v>486.1</v>
      </c>
      <c r="G113" s="279">
        <v>2276.8</v>
      </c>
      <c r="H113" s="63"/>
      <c r="I113" s="62"/>
      <c r="J113" s="56">
        <f>H113*I113*F113</f>
        <v>0</v>
      </c>
      <c r="K113" s="90"/>
      <c r="L113" s="41"/>
      <c r="M113" s="64"/>
      <c r="N113" s="41"/>
      <c r="O113" s="64"/>
      <c r="P113" s="41"/>
    </row>
    <row r="114" spans="1:16" ht="15.75">
      <c r="A114" s="574"/>
      <c r="B114" s="514">
        <v>23</v>
      </c>
      <c r="C114" s="491" t="s">
        <v>280</v>
      </c>
      <c r="D114" s="55">
        <f t="shared" si="2"/>
        <v>628.5</v>
      </c>
      <c r="E114" s="55">
        <v>92.75</v>
      </c>
      <c r="F114" s="55">
        <v>535.75</v>
      </c>
      <c r="G114" s="537">
        <v>44683.66</v>
      </c>
      <c r="H114" s="537">
        <v>1.5</v>
      </c>
      <c r="I114" s="529">
        <v>12</v>
      </c>
      <c r="J114" s="539">
        <f>H114*I114*F114</f>
        <v>9643.5</v>
      </c>
      <c r="K114" s="67" t="s">
        <v>711</v>
      </c>
      <c r="L114" s="41"/>
      <c r="M114" s="64"/>
      <c r="N114" s="41"/>
      <c r="O114" s="64"/>
      <c r="P114" s="41"/>
    </row>
    <row r="115" spans="1:16" ht="15.75">
      <c r="A115" s="574"/>
      <c r="B115" s="490"/>
      <c r="C115" s="451"/>
      <c r="D115" s="55"/>
      <c r="E115" s="55"/>
      <c r="F115" s="55"/>
      <c r="G115" s="519"/>
      <c r="H115" s="519"/>
      <c r="I115" s="520"/>
      <c r="J115" s="540"/>
      <c r="K115" s="90" t="s">
        <v>698</v>
      </c>
      <c r="L115" s="75">
        <v>23177.49</v>
      </c>
      <c r="M115" s="64" t="s">
        <v>632</v>
      </c>
      <c r="N115" s="41">
        <v>1</v>
      </c>
      <c r="O115" s="64"/>
      <c r="P115" s="274">
        <v>23177.49</v>
      </c>
    </row>
    <row r="116" spans="1:16" ht="15.75">
      <c r="A116" s="574"/>
      <c r="B116" s="32">
        <v>24</v>
      </c>
      <c r="C116" s="149" t="s">
        <v>281</v>
      </c>
      <c r="D116" s="55">
        <f t="shared" si="2"/>
        <v>19468.9</v>
      </c>
      <c r="E116" s="55">
        <v>755</v>
      </c>
      <c r="F116" s="55">
        <v>18713.9</v>
      </c>
      <c r="G116" s="121">
        <v>119243.52</v>
      </c>
      <c r="H116" s="58"/>
      <c r="I116" s="33"/>
      <c r="J116" s="56">
        <f aca="true" t="shared" si="5" ref="J116:J123">H116*I116*F116</f>
        <v>0</v>
      </c>
      <c r="K116" s="90" t="s">
        <v>644</v>
      </c>
      <c r="L116" s="319">
        <v>51397.72</v>
      </c>
      <c r="M116" s="165" t="s">
        <v>672</v>
      </c>
      <c r="N116" s="165">
        <v>132</v>
      </c>
      <c r="O116" s="211"/>
      <c r="P116" s="316">
        <v>51395.12</v>
      </c>
    </row>
    <row r="117" spans="1:16" ht="15.75">
      <c r="A117" s="574"/>
      <c r="B117" s="32">
        <v>25</v>
      </c>
      <c r="C117" s="149" t="s">
        <v>282</v>
      </c>
      <c r="D117" s="54">
        <f t="shared" si="2"/>
        <v>3614.6</v>
      </c>
      <c r="E117" s="55">
        <v>149.1</v>
      </c>
      <c r="F117" s="54">
        <v>3465.5</v>
      </c>
      <c r="G117" s="288">
        <v>146267.1</v>
      </c>
      <c r="H117" s="57"/>
      <c r="I117" s="218"/>
      <c r="J117" s="56">
        <f t="shared" si="5"/>
        <v>0</v>
      </c>
      <c r="K117" s="90"/>
      <c r="L117" s="41"/>
      <c r="M117" s="165"/>
      <c r="N117" s="165"/>
      <c r="O117" s="211"/>
      <c r="P117" s="41"/>
    </row>
    <row r="118" spans="1:16" ht="20.25" customHeight="1">
      <c r="A118" s="574"/>
      <c r="B118" s="32">
        <v>26</v>
      </c>
      <c r="C118" s="149" t="s">
        <v>283</v>
      </c>
      <c r="D118" s="54">
        <f t="shared" si="2"/>
        <v>2840.6</v>
      </c>
      <c r="E118" s="55">
        <v>0</v>
      </c>
      <c r="F118" s="54">
        <v>2840.6</v>
      </c>
      <c r="G118" s="288">
        <v>85511.49</v>
      </c>
      <c r="H118" s="63"/>
      <c r="I118" s="62"/>
      <c r="J118" s="56">
        <f t="shared" si="5"/>
        <v>0</v>
      </c>
      <c r="K118" s="112"/>
      <c r="L118" s="41"/>
      <c r="M118" s="64"/>
      <c r="N118" s="41"/>
      <c r="O118" s="92"/>
      <c r="P118" s="41"/>
    </row>
    <row r="119" spans="1:16" ht="15.75">
      <c r="A119" s="574"/>
      <c r="B119" s="32">
        <v>27</v>
      </c>
      <c r="C119" s="148" t="s">
        <v>284</v>
      </c>
      <c r="D119" s="55">
        <f t="shared" si="2"/>
        <v>2778.1000000000004</v>
      </c>
      <c r="E119" s="55">
        <v>52.8</v>
      </c>
      <c r="F119" s="55">
        <v>2725.3</v>
      </c>
      <c r="G119" s="286">
        <v>4149.4</v>
      </c>
      <c r="H119" s="63"/>
      <c r="I119" s="62"/>
      <c r="J119" s="56">
        <f t="shared" si="5"/>
        <v>0</v>
      </c>
      <c r="K119" s="112"/>
      <c r="L119" s="41"/>
      <c r="M119" s="64"/>
      <c r="N119" s="41"/>
      <c r="O119" s="64"/>
      <c r="P119" s="41"/>
    </row>
    <row r="120" spans="1:16" ht="15.75">
      <c r="A120" s="574"/>
      <c r="B120" s="32">
        <v>28</v>
      </c>
      <c r="C120" s="149" t="s">
        <v>285</v>
      </c>
      <c r="D120" s="54">
        <f t="shared" si="2"/>
        <v>16401</v>
      </c>
      <c r="E120" s="55">
        <v>2134.2</v>
      </c>
      <c r="F120" s="54">
        <v>14266.8</v>
      </c>
      <c r="G120" s="288">
        <v>524309.81</v>
      </c>
      <c r="H120" s="58"/>
      <c r="I120" s="93"/>
      <c r="J120" s="56">
        <f t="shared" si="5"/>
        <v>0</v>
      </c>
      <c r="K120" s="189"/>
      <c r="L120" s="41"/>
      <c r="M120" s="41"/>
      <c r="N120" s="41"/>
      <c r="O120" s="41"/>
      <c r="P120" s="41"/>
    </row>
    <row r="121" spans="1:16" ht="15.75">
      <c r="A121" s="574"/>
      <c r="B121" s="32">
        <v>29</v>
      </c>
      <c r="C121" s="149" t="s">
        <v>286</v>
      </c>
      <c r="D121" s="54">
        <f t="shared" si="2"/>
        <v>17310.1</v>
      </c>
      <c r="E121" s="55">
        <v>201.1</v>
      </c>
      <c r="F121" s="54">
        <v>17109</v>
      </c>
      <c r="G121" s="288">
        <v>87266.02</v>
      </c>
      <c r="H121" s="57">
        <v>2.5</v>
      </c>
      <c r="I121" s="51">
        <v>12</v>
      </c>
      <c r="J121" s="56">
        <f t="shared" si="5"/>
        <v>513270</v>
      </c>
      <c r="K121" s="90" t="s">
        <v>890</v>
      </c>
      <c r="L121" s="75">
        <v>403668.53</v>
      </c>
      <c r="M121" s="64" t="s">
        <v>651</v>
      </c>
      <c r="N121" s="107">
        <v>14</v>
      </c>
      <c r="O121" s="416">
        <v>5741.66</v>
      </c>
      <c r="P121" s="316">
        <v>366736.05</v>
      </c>
    </row>
    <row r="122" spans="1:16" ht="15.75">
      <c r="A122" s="574"/>
      <c r="B122" s="17">
        <v>30</v>
      </c>
      <c r="C122" s="148" t="s">
        <v>287</v>
      </c>
      <c r="D122" s="55">
        <f t="shared" si="2"/>
        <v>17662.4</v>
      </c>
      <c r="E122" s="33">
        <v>130.41</v>
      </c>
      <c r="F122" s="55">
        <v>17531.99</v>
      </c>
      <c r="G122" s="289">
        <v>-56294.03</v>
      </c>
      <c r="H122" s="63"/>
      <c r="I122" s="62"/>
      <c r="J122" s="56">
        <f t="shared" si="5"/>
        <v>0</v>
      </c>
      <c r="K122" s="112"/>
      <c r="L122" s="41"/>
      <c r="M122" s="64"/>
      <c r="N122" s="41"/>
      <c r="O122" s="64"/>
      <c r="P122" s="107"/>
    </row>
    <row r="123" spans="1:16" ht="15.75">
      <c r="A123" s="574"/>
      <c r="B123" s="514">
        <v>31</v>
      </c>
      <c r="C123" s="491" t="s">
        <v>289</v>
      </c>
      <c r="D123" s="55">
        <f aca="true" t="shared" si="6" ref="D123:D228">E123+F123</f>
        <v>8355.2</v>
      </c>
      <c r="E123" s="33">
        <v>4123.2</v>
      </c>
      <c r="F123" s="55">
        <v>4232</v>
      </c>
      <c r="G123" s="524">
        <v>189833.21</v>
      </c>
      <c r="H123" s="58"/>
      <c r="I123" s="33"/>
      <c r="J123" s="56">
        <f t="shared" si="5"/>
        <v>0</v>
      </c>
      <c r="K123" s="90" t="s">
        <v>637</v>
      </c>
      <c r="L123" s="75">
        <v>31864.81</v>
      </c>
      <c r="M123" s="64"/>
      <c r="N123" s="41"/>
      <c r="O123" s="274">
        <v>312.28</v>
      </c>
      <c r="P123" s="274">
        <v>31864.81</v>
      </c>
    </row>
    <row r="124" spans="1:16" ht="31.5">
      <c r="A124" s="574"/>
      <c r="B124" s="515"/>
      <c r="C124" s="452"/>
      <c r="D124" s="55"/>
      <c r="E124" s="33"/>
      <c r="F124" s="55"/>
      <c r="G124" s="510"/>
      <c r="H124" s="58"/>
      <c r="I124" s="33"/>
      <c r="J124" s="56"/>
      <c r="K124" s="90" t="s">
        <v>783</v>
      </c>
      <c r="L124" s="75">
        <v>10992.52</v>
      </c>
      <c r="M124" s="64" t="s">
        <v>651</v>
      </c>
      <c r="N124" s="41">
        <v>1</v>
      </c>
      <c r="O124" s="64"/>
      <c r="P124" s="274">
        <v>10992.52</v>
      </c>
    </row>
    <row r="125" spans="1:16" ht="15.75">
      <c r="A125" s="574"/>
      <c r="B125" s="17">
        <v>32</v>
      </c>
      <c r="C125" s="148" t="s">
        <v>288</v>
      </c>
      <c r="D125" s="55">
        <f t="shared" si="6"/>
        <v>7843</v>
      </c>
      <c r="E125" s="33">
        <v>1629.4</v>
      </c>
      <c r="F125" s="55">
        <v>6213.6</v>
      </c>
      <c r="G125" s="286">
        <v>222769.34</v>
      </c>
      <c r="H125" s="63"/>
      <c r="I125" s="62"/>
      <c r="J125" s="56">
        <f>H125*I125*F125</f>
        <v>0</v>
      </c>
      <c r="K125" s="112"/>
      <c r="L125" s="41"/>
      <c r="M125" s="64"/>
      <c r="N125" s="41"/>
      <c r="O125" s="64"/>
      <c r="P125" s="41"/>
    </row>
    <row r="126" spans="1:16" ht="15.75">
      <c r="A126" s="574"/>
      <c r="B126" s="32">
        <v>33</v>
      </c>
      <c r="C126" s="149" t="s">
        <v>295</v>
      </c>
      <c r="D126" s="55">
        <f t="shared" si="6"/>
        <v>2538.4</v>
      </c>
      <c r="E126" s="33">
        <v>596.5</v>
      </c>
      <c r="F126" s="55">
        <v>1941.9</v>
      </c>
      <c r="G126" s="279">
        <v>118517.22</v>
      </c>
      <c r="H126" s="61"/>
      <c r="I126" s="55"/>
      <c r="J126" s="56">
        <f>H126*I126*F126</f>
        <v>0</v>
      </c>
      <c r="K126" s="81"/>
      <c r="L126" s="165"/>
      <c r="M126" s="165"/>
      <c r="N126" s="165"/>
      <c r="O126" s="211"/>
      <c r="P126" s="165"/>
    </row>
    <row r="127" spans="1:16" ht="15.75">
      <c r="A127" s="574"/>
      <c r="B127" s="32">
        <v>34</v>
      </c>
      <c r="C127" s="149" t="s">
        <v>290</v>
      </c>
      <c r="D127" s="54">
        <f t="shared" si="6"/>
        <v>3078.5</v>
      </c>
      <c r="E127" s="33">
        <v>335.9</v>
      </c>
      <c r="F127" s="54">
        <v>2742.6</v>
      </c>
      <c r="G127" s="290">
        <v>-11110.35</v>
      </c>
      <c r="H127" s="57">
        <v>4</v>
      </c>
      <c r="I127" s="51">
        <v>12</v>
      </c>
      <c r="J127" s="56">
        <f>H127*I127*F127</f>
        <v>131644.8</v>
      </c>
      <c r="K127" s="112" t="s">
        <v>617</v>
      </c>
      <c r="L127" s="75">
        <v>203419.58</v>
      </c>
      <c r="M127" s="64" t="s">
        <v>652</v>
      </c>
      <c r="N127" s="41">
        <v>188</v>
      </c>
      <c r="O127" s="274">
        <v>1887.36</v>
      </c>
      <c r="P127" s="316">
        <v>192587.52</v>
      </c>
    </row>
    <row r="128" spans="1:16" ht="15.75">
      <c r="A128" s="574"/>
      <c r="B128" s="32">
        <v>35</v>
      </c>
      <c r="C128" s="149" t="s">
        <v>291</v>
      </c>
      <c r="D128" s="54">
        <f t="shared" si="6"/>
        <v>2534.4</v>
      </c>
      <c r="E128" s="33">
        <v>402.6</v>
      </c>
      <c r="F128" s="54">
        <v>2131.8</v>
      </c>
      <c r="G128" s="281">
        <v>108033.73</v>
      </c>
      <c r="H128" s="57">
        <v>4</v>
      </c>
      <c r="I128" s="51">
        <v>12</v>
      </c>
      <c r="J128" s="56">
        <f>H128*I128*F128</f>
        <v>102326.40000000001</v>
      </c>
      <c r="K128" s="90" t="s">
        <v>586</v>
      </c>
      <c r="L128" s="41"/>
      <c r="M128" s="64"/>
      <c r="N128" s="41"/>
      <c r="O128" s="64"/>
      <c r="P128" s="107"/>
    </row>
    <row r="129" spans="1:16" ht="15.75">
      <c r="A129" s="574"/>
      <c r="B129" s="17">
        <v>36</v>
      </c>
      <c r="C129" s="148" t="s">
        <v>292</v>
      </c>
      <c r="D129" s="55">
        <f t="shared" si="6"/>
        <v>3011.7</v>
      </c>
      <c r="E129" s="33">
        <v>357.7</v>
      </c>
      <c r="F129" s="55">
        <v>2654</v>
      </c>
      <c r="G129" s="279">
        <v>100719.85</v>
      </c>
      <c r="H129" s="63"/>
      <c r="I129" s="62"/>
      <c r="J129" s="56">
        <f>H129*I129*F129</f>
        <v>0</v>
      </c>
      <c r="K129" s="112"/>
      <c r="L129" s="41"/>
      <c r="M129" s="64"/>
      <c r="N129" s="41"/>
      <c r="O129" s="50"/>
      <c r="P129" s="41"/>
    </row>
    <row r="130" spans="1:16" ht="15.75">
      <c r="A130" s="574"/>
      <c r="B130" s="514">
        <v>37</v>
      </c>
      <c r="C130" s="491" t="s">
        <v>293</v>
      </c>
      <c r="D130" s="55"/>
      <c r="E130" s="33"/>
      <c r="F130" s="55"/>
      <c r="G130" s="537">
        <v>144404.77</v>
      </c>
      <c r="H130" s="63"/>
      <c r="I130" s="62"/>
      <c r="J130" s="56"/>
      <c r="K130" s="112" t="s">
        <v>723</v>
      </c>
      <c r="L130" s="75">
        <v>8936.11</v>
      </c>
      <c r="M130" s="64" t="s">
        <v>632</v>
      </c>
      <c r="N130" s="41">
        <v>1</v>
      </c>
      <c r="O130" s="50"/>
      <c r="P130" s="274">
        <v>8936.11</v>
      </c>
    </row>
    <row r="131" spans="1:16" ht="15.75">
      <c r="A131" s="574"/>
      <c r="B131" s="515"/>
      <c r="C131" s="452"/>
      <c r="D131" s="55">
        <f t="shared" si="6"/>
        <v>3135.6000000000004</v>
      </c>
      <c r="E131" s="33">
        <v>475.8</v>
      </c>
      <c r="F131" s="55">
        <v>2659.8</v>
      </c>
      <c r="G131" s="538"/>
      <c r="H131" s="58"/>
      <c r="I131" s="33"/>
      <c r="J131" s="56">
        <f>H131*I131*F131</f>
        <v>0</v>
      </c>
      <c r="K131" s="90" t="s">
        <v>638</v>
      </c>
      <c r="L131" s="75">
        <v>31580.74</v>
      </c>
      <c r="M131" s="64" t="s">
        <v>648</v>
      </c>
      <c r="N131" s="41">
        <v>10</v>
      </c>
      <c r="O131" s="50"/>
      <c r="P131" s="274">
        <v>26238.57</v>
      </c>
    </row>
    <row r="132" spans="1:16" ht="15.75">
      <c r="A132" s="574"/>
      <c r="B132" s="514">
        <v>38</v>
      </c>
      <c r="C132" s="491" t="s">
        <v>294</v>
      </c>
      <c r="D132" s="55">
        <f t="shared" si="6"/>
        <v>2547.2</v>
      </c>
      <c r="E132" s="33">
        <v>443.1</v>
      </c>
      <c r="F132" s="55">
        <v>2104.1</v>
      </c>
      <c r="G132" s="537">
        <v>189030.26</v>
      </c>
      <c r="H132" s="537"/>
      <c r="I132" s="529"/>
      <c r="J132" s="56">
        <f>H132*I132*F132</f>
        <v>0</v>
      </c>
      <c r="K132" s="90" t="s">
        <v>756</v>
      </c>
      <c r="L132" s="75">
        <v>49746.07</v>
      </c>
      <c r="M132" s="165" t="s">
        <v>651</v>
      </c>
      <c r="N132" s="165">
        <v>4</v>
      </c>
      <c r="O132" s="344">
        <v>390.01</v>
      </c>
      <c r="P132" s="274">
        <v>39796.88</v>
      </c>
    </row>
    <row r="133" spans="1:16" ht="15.75">
      <c r="A133" s="574"/>
      <c r="B133" s="515"/>
      <c r="C133" s="452"/>
      <c r="D133" s="55"/>
      <c r="E133" s="33"/>
      <c r="F133" s="55"/>
      <c r="G133" s="538"/>
      <c r="H133" s="538"/>
      <c r="I133" s="530"/>
      <c r="J133" s="56"/>
      <c r="K133" s="90" t="s">
        <v>756</v>
      </c>
      <c r="L133" s="75">
        <v>36597.91</v>
      </c>
      <c r="M133" s="165" t="s">
        <v>632</v>
      </c>
      <c r="N133" s="165">
        <v>1</v>
      </c>
      <c r="O133" s="344">
        <v>358.66</v>
      </c>
      <c r="P133" s="274">
        <v>36597.91</v>
      </c>
    </row>
    <row r="134" spans="1:19" ht="15.75">
      <c r="A134" s="574"/>
      <c r="B134" s="32">
        <v>39</v>
      </c>
      <c r="C134" s="148" t="s">
        <v>296</v>
      </c>
      <c r="D134" s="55">
        <f t="shared" si="6"/>
        <v>2626.8</v>
      </c>
      <c r="E134" s="55">
        <v>527.8</v>
      </c>
      <c r="F134" s="55">
        <v>2099</v>
      </c>
      <c r="G134" s="279">
        <v>171278.96</v>
      </c>
      <c r="H134" s="63"/>
      <c r="I134" s="62"/>
      <c r="J134" s="56">
        <f>H134*I134*F134</f>
        <v>0</v>
      </c>
      <c r="K134" s="112"/>
      <c r="L134" s="41"/>
      <c r="M134" s="64"/>
      <c r="N134" s="41"/>
      <c r="O134" s="50"/>
      <c r="P134" s="41"/>
      <c r="S134" s="10"/>
    </row>
    <row r="135" spans="1:16" ht="32.25" customHeight="1">
      <c r="A135" s="574"/>
      <c r="B135" s="514">
        <v>40</v>
      </c>
      <c r="C135" s="491" t="s">
        <v>297</v>
      </c>
      <c r="D135" s="54">
        <f t="shared" si="6"/>
        <v>3190.7</v>
      </c>
      <c r="E135" s="55">
        <v>670.1</v>
      </c>
      <c r="F135" s="55">
        <v>2520.6</v>
      </c>
      <c r="G135" s="537">
        <v>119686.18</v>
      </c>
      <c r="H135" s="539">
        <v>2.5</v>
      </c>
      <c r="I135" s="542">
        <v>11</v>
      </c>
      <c r="J135" s="539">
        <f>H135*I135*F135</f>
        <v>69316.5</v>
      </c>
      <c r="K135" s="90" t="s">
        <v>891</v>
      </c>
      <c r="L135" s="75">
        <v>3340187.72</v>
      </c>
      <c r="M135" s="64" t="s">
        <v>652</v>
      </c>
      <c r="N135" s="41">
        <f>863.2+112</f>
        <v>975.2</v>
      </c>
      <c r="O135" s="50"/>
      <c r="P135" s="274">
        <f>1612270.03+1593778.6</f>
        <v>3206048.63</v>
      </c>
    </row>
    <row r="136" spans="1:16" ht="19.5" customHeight="1">
      <c r="A136" s="574"/>
      <c r="B136" s="490"/>
      <c r="C136" s="451"/>
      <c r="D136" s="54"/>
      <c r="E136" s="55"/>
      <c r="F136" s="55"/>
      <c r="G136" s="519"/>
      <c r="H136" s="540"/>
      <c r="I136" s="543"/>
      <c r="J136" s="540"/>
      <c r="K136" s="90" t="s">
        <v>698</v>
      </c>
      <c r="L136" s="75">
        <v>32877.08</v>
      </c>
      <c r="M136" s="64" t="s">
        <v>651</v>
      </c>
      <c r="N136" s="41">
        <v>1</v>
      </c>
      <c r="O136" s="50"/>
      <c r="P136" s="274">
        <v>32877.08</v>
      </c>
    </row>
    <row r="137" spans="1:16" ht="16.5" customHeight="1">
      <c r="A137" s="574"/>
      <c r="B137" s="515"/>
      <c r="C137" s="452"/>
      <c r="D137" s="54"/>
      <c r="E137" s="55"/>
      <c r="F137" s="55"/>
      <c r="G137" s="538"/>
      <c r="H137" s="541"/>
      <c r="I137" s="544"/>
      <c r="J137" s="541"/>
      <c r="K137" s="90" t="s">
        <v>675</v>
      </c>
      <c r="L137" s="41"/>
      <c r="M137" s="64" t="s">
        <v>632</v>
      </c>
      <c r="N137" s="41">
        <v>1</v>
      </c>
      <c r="O137" s="50"/>
      <c r="P137" s="274">
        <v>7508.52</v>
      </c>
    </row>
    <row r="138" spans="1:16" ht="30.75" customHeight="1">
      <c r="A138" s="574"/>
      <c r="B138" s="514">
        <v>41</v>
      </c>
      <c r="C138" s="491" t="s">
        <v>298</v>
      </c>
      <c r="D138" s="54"/>
      <c r="E138" s="55"/>
      <c r="F138" s="55"/>
      <c r="G138" s="537">
        <v>31258.13</v>
      </c>
      <c r="H138" s="537">
        <v>3</v>
      </c>
      <c r="I138" s="529">
        <v>9</v>
      </c>
      <c r="J138" s="539">
        <f>H138*I138*F139</f>
        <v>50787</v>
      </c>
      <c r="K138" s="112" t="s">
        <v>932</v>
      </c>
      <c r="L138" s="41" t="s">
        <v>819</v>
      </c>
      <c r="M138" s="64"/>
      <c r="N138" s="41"/>
      <c r="O138" s="50"/>
      <c r="P138" s="41"/>
    </row>
    <row r="139" spans="1:16" ht="15.75">
      <c r="A139" s="574"/>
      <c r="B139" s="515"/>
      <c r="C139" s="452"/>
      <c r="D139" s="55">
        <f t="shared" si="6"/>
        <v>2222.1</v>
      </c>
      <c r="E139" s="55">
        <v>341.1</v>
      </c>
      <c r="F139" s="55">
        <v>1881</v>
      </c>
      <c r="G139" s="538"/>
      <c r="H139" s="538"/>
      <c r="I139" s="530"/>
      <c r="J139" s="541"/>
      <c r="K139" s="112" t="s">
        <v>933</v>
      </c>
      <c r="L139" s="41" t="s">
        <v>819</v>
      </c>
      <c r="M139" s="341"/>
      <c r="N139" s="41"/>
      <c r="O139" s="50"/>
      <c r="P139" s="41"/>
    </row>
    <row r="140" spans="1:16" ht="31.5">
      <c r="A140" s="574"/>
      <c r="B140" s="514">
        <v>42</v>
      </c>
      <c r="C140" s="491" t="s">
        <v>299</v>
      </c>
      <c r="D140" s="54"/>
      <c r="E140" s="55"/>
      <c r="F140" s="54"/>
      <c r="G140" s="537">
        <v>30145.7</v>
      </c>
      <c r="H140" s="537">
        <v>1.3</v>
      </c>
      <c r="I140" s="529">
        <v>8</v>
      </c>
      <c r="J140" s="539">
        <f>H140*I140*F141</f>
        <v>28706.079999999998</v>
      </c>
      <c r="K140" s="112" t="s">
        <v>737</v>
      </c>
      <c r="L140" s="41"/>
      <c r="M140" s="64" t="s">
        <v>651</v>
      </c>
      <c r="N140" s="41">
        <v>1</v>
      </c>
      <c r="O140" s="50"/>
      <c r="P140" s="274">
        <v>35266</v>
      </c>
    </row>
    <row r="141" spans="1:16" ht="15.75">
      <c r="A141" s="574"/>
      <c r="B141" s="515"/>
      <c r="C141" s="452"/>
      <c r="D141" s="54">
        <f t="shared" si="6"/>
        <v>3163.8999999999996</v>
      </c>
      <c r="E141" s="55">
        <v>403.7</v>
      </c>
      <c r="F141" s="54">
        <v>2760.2</v>
      </c>
      <c r="G141" s="538"/>
      <c r="H141" s="538"/>
      <c r="I141" s="530"/>
      <c r="J141" s="541"/>
      <c r="K141" s="90" t="s">
        <v>586</v>
      </c>
      <c r="L141" s="41"/>
      <c r="M141" s="165"/>
      <c r="N141" s="165"/>
      <c r="O141" s="211"/>
      <c r="P141" s="41"/>
    </row>
    <row r="142" spans="1:16" ht="15.75">
      <c r="A142" s="574"/>
      <c r="B142" s="32">
        <v>43</v>
      </c>
      <c r="C142" s="149" t="s">
        <v>300</v>
      </c>
      <c r="D142" s="54">
        <f t="shared" si="6"/>
        <v>2544.2999999999997</v>
      </c>
      <c r="E142" s="55">
        <v>301.7</v>
      </c>
      <c r="F142" s="54">
        <v>2242.6</v>
      </c>
      <c r="G142" s="281">
        <v>199731.88</v>
      </c>
      <c r="H142" s="58"/>
      <c r="I142" s="33"/>
      <c r="J142" s="56">
        <f>H142*I142*F142</f>
        <v>0</v>
      </c>
      <c r="K142" s="81"/>
      <c r="L142" s="41"/>
      <c r="M142" s="64"/>
      <c r="N142" s="41"/>
      <c r="O142" s="50"/>
      <c r="P142" s="41"/>
    </row>
    <row r="143" spans="1:16" ht="15.75">
      <c r="A143" s="574"/>
      <c r="B143" s="17">
        <v>44</v>
      </c>
      <c r="C143" s="148" t="s">
        <v>301</v>
      </c>
      <c r="D143" s="55">
        <f t="shared" si="6"/>
        <v>2563.3</v>
      </c>
      <c r="E143" s="55">
        <v>610.1</v>
      </c>
      <c r="F143" s="55">
        <v>1953.2</v>
      </c>
      <c r="G143" s="279">
        <v>136321.16</v>
      </c>
      <c r="H143" s="58">
        <v>4</v>
      </c>
      <c r="I143" s="33">
        <v>12</v>
      </c>
      <c r="J143" s="56">
        <f>H143*I143*F143</f>
        <v>93753.6</v>
      </c>
      <c r="K143" s="90" t="s">
        <v>719</v>
      </c>
      <c r="L143" s="275">
        <v>142782.75</v>
      </c>
      <c r="M143" s="64" t="s">
        <v>648</v>
      </c>
      <c r="N143" s="41">
        <v>120</v>
      </c>
      <c r="O143" s="351">
        <v>1400.15</v>
      </c>
      <c r="P143" s="309">
        <v>142782.75</v>
      </c>
    </row>
    <row r="144" spans="1:18" ht="15.75">
      <c r="A144" s="575"/>
      <c r="B144" s="17"/>
      <c r="C144" s="83" t="s">
        <v>50</v>
      </c>
      <c r="D144" s="82">
        <f>SUM(D83:D143)</f>
        <v>217835.60000000003</v>
      </c>
      <c r="E144" s="82">
        <f>SUM(E83:E143)</f>
        <v>36584.38999999999</v>
      </c>
      <c r="F144" s="82">
        <f>SUM(F83:F143)</f>
        <v>181251.21000000002</v>
      </c>
      <c r="G144" s="200"/>
      <c r="H144" s="83"/>
      <c r="I144" s="83"/>
      <c r="J144" s="200">
        <f>SUM(J83:J143)</f>
        <v>1592541.52</v>
      </c>
      <c r="K144" s="190"/>
      <c r="L144" s="96">
        <f>SUM(L83:L143)</f>
        <v>6266620.210000001</v>
      </c>
      <c r="M144" s="82"/>
      <c r="N144" s="82"/>
      <c r="O144" s="326">
        <f>SUM(O83:O143)</f>
        <v>17523.120000000003</v>
      </c>
      <c r="P144" s="96">
        <f>SUM(P83:P143)</f>
        <v>6028661.979999999</v>
      </c>
      <c r="R144" s="45"/>
    </row>
    <row r="145" spans="1:16" ht="47.25">
      <c r="A145" s="583"/>
      <c r="B145" s="577"/>
      <c r="C145" s="26" t="s">
        <v>49</v>
      </c>
      <c r="D145" s="27" t="s">
        <v>76</v>
      </c>
      <c r="E145" s="27" t="s">
        <v>77</v>
      </c>
      <c r="F145" s="15" t="s">
        <v>571</v>
      </c>
      <c r="G145" s="16" t="s">
        <v>597</v>
      </c>
      <c r="H145" s="16" t="s">
        <v>598</v>
      </c>
      <c r="I145" s="16" t="s">
        <v>599</v>
      </c>
      <c r="J145" s="16" t="s">
        <v>600</v>
      </c>
      <c r="K145" s="16" t="s">
        <v>570</v>
      </c>
      <c r="L145" s="16" t="s">
        <v>601</v>
      </c>
      <c r="M145" s="16" t="s">
        <v>573</v>
      </c>
      <c r="N145" s="16" t="s">
        <v>574</v>
      </c>
      <c r="O145" s="16" t="s">
        <v>647</v>
      </c>
      <c r="P145" s="219" t="s">
        <v>572</v>
      </c>
    </row>
    <row r="146" spans="1:16" ht="15.75">
      <c r="A146" s="573" t="s">
        <v>578</v>
      </c>
      <c r="B146" s="514">
        <v>1</v>
      </c>
      <c r="C146" s="491" t="s">
        <v>302</v>
      </c>
      <c r="D146" s="55">
        <f t="shared" si="6"/>
        <v>2629.2</v>
      </c>
      <c r="E146" s="33">
        <v>409.6</v>
      </c>
      <c r="F146" s="55">
        <v>2219.6</v>
      </c>
      <c r="G146" s="537">
        <v>152175.91</v>
      </c>
      <c r="H146" s="539"/>
      <c r="I146" s="542"/>
      <c r="J146" s="531">
        <f>H146*I146*F146</f>
        <v>0</v>
      </c>
      <c r="K146" s="71" t="s">
        <v>671</v>
      </c>
      <c r="L146" s="322">
        <v>200000</v>
      </c>
      <c r="M146" s="97" t="s">
        <v>672</v>
      </c>
      <c r="N146" s="97">
        <v>42.4</v>
      </c>
      <c r="O146" s="41"/>
      <c r="P146" s="331">
        <v>200000</v>
      </c>
    </row>
    <row r="147" spans="1:16" ht="15.75">
      <c r="A147" s="578"/>
      <c r="B147" s="515"/>
      <c r="C147" s="452"/>
      <c r="D147" s="55"/>
      <c r="E147" s="33"/>
      <c r="F147" s="55"/>
      <c r="G147" s="538"/>
      <c r="H147" s="541"/>
      <c r="I147" s="544"/>
      <c r="J147" s="532"/>
      <c r="K147" s="71" t="s">
        <v>636</v>
      </c>
      <c r="L147" s="277">
        <v>8531.68</v>
      </c>
      <c r="M147" s="97" t="s">
        <v>672</v>
      </c>
      <c r="N147" s="276">
        <v>48</v>
      </c>
      <c r="O147" s="41"/>
      <c r="P147" s="323">
        <v>8531.68</v>
      </c>
    </row>
    <row r="148" spans="1:16" ht="15.75">
      <c r="A148" s="578"/>
      <c r="B148" s="514">
        <v>2</v>
      </c>
      <c r="C148" s="491" t="s">
        <v>303</v>
      </c>
      <c r="D148" s="55"/>
      <c r="E148" s="33"/>
      <c r="F148" s="55"/>
      <c r="G148" s="537">
        <v>143836.55</v>
      </c>
      <c r="H148" s="539">
        <v>3.34</v>
      </c>
      <c r="I148" s="542">
        <v>12</v>
      </c>
      <c r="J148" s="531">
        <f>H148*I148*F151</f>
        <v>92709.04800000001</v>
      </c>
      <c r="K148" s="311" t="s">
        <v>934</v>
      </c>
      <c r="L148" s="75">
        <v>103860.69</v>
      </c>
      <c r="M148" s="312"/>
      <c r="N148" s="320"/>
      <c r="O148" s="320"/>
      <c r="P148" s="320"/>
    </row>
    <row r="149" spans="1:16" ht="15.75">
      <c r="A149" s="578"/>
      <c r="B149" s="490"/>
      <c r="C149" s="451"/>
      <c r="D149" s="55"/>
      <c r="E149" s="33"/>
      <c r="F149" s="55"/>
      <c r="G149" s="519"/>
      <c r="H149" s="540"/>
      <c r="I149" s="543"/>
      <c r="J149" s="545"/>
      <c r="K149" s="71" t="s">
        <v>769</v>
      </c>
      <c r="L149" s="275">
        <v>61428.4</v>
      </c>
      <c r="M149" s="212" t="s">
        <v>651</v>
      </c>
      <c r="N149" s="77">
        <v>4</v>
      </c>
      <c r="O149" s="315">
        <v>602</v>
      </c>
      <c r="P149" s="352">
        <v>61428.4</v>
      </c>
    </row>
    <row r="150" spans="1:16" ht="15.75">
      <c r="A150" s="578"/>
      <c r="B150" s="490"/>
      <c r="C150" s="451"/>
      <c r="D150" s="55"/>
      <c r="E150" s="33"/>
      <c r="F150" s="55"/>
      <c r="G150" s="519"/>
      <c r="H150" s="540"/>
      <c r="I150" s="543"/>
      <c r="J150" s="545"/>
      <c r="K150" s="71" t="s">
        <v>768</v>
      </c>
      <c r="L150" s="275">
        <v>146391.21</v>
      </c>
      <c r="M150" s="373" t="s">
        <v>651</v>
      </c>
      <c r="N150" s="212">
        <v>4</v>
      </c>
      <c r="O150" s="315">
        <v>921.3</v>
      </c>
      <c r="P150" s="352">
        <v>94010.42</v>
      </c>
    </row>
    <row r="151" spans="1:16" ht="15.75">
      <c r="A151" s="578"/>
      <c r="B151" s="515"/>
      <c r="C151" s="452"/>
      <c r="D151" s="55">
        <v>2534.3</v>
      </c>
      <c r="E151" s="33">
        <v>221.2</v>
      </c>
      <c r="F151" s="55">
        <f>D151-E151</f>
        <v>2313.1000000000004</v>
      </c>
      <c r="G151" s="538"/>
      <c r="H151" s="541"/>
      <c r="I151" s="544"/>
      <c r="J151" s="532"/>
      <c r="K151" s="71" t="s">
        <v>615</v>
      </c>
      <c r="L151" s="75">
        <v>120520.87</v>
      </c>
      <c r="M151" s="97" t="s">
        <v>632</v>
      </c>
      <c r="N151" s="271">
        <v>11</v>
      </c>
      <c r="O151" s="274">
        <v>1075.89</v>
      </c>
      <c r="P151" s="370">
        <v>110860.63</v>
      </c>
    </row>
    <row r="152" spans="1:16" ht="31.5">
      <c r="A152" s="578"/>
      <c r="B152" s="17">
        <v>3</v>
      </c>
      <c r="C152" s="148" t="s">
        <v>304</v>
      </c>
      <c r="D152" s="55">
        <f t="shared" si="6"/>
        <v>2569.7400000000002</v>
      </c>
      <c r="E152" s="33">
        <v>429.92</v>
      </c>
      <c r="F152" s="55">
        <v>2139.82</v>
      </c>
      <c r="G152" s="279">
        <v>79791.94</v>
      </c>
      <c r="H152" s="63"/>
      <c r="I152" s="62"/>
      <c r="J152" s="102">
        <f aca="true" t="shared" si="7" ref="J152:J158">H152*I152*F152</f>
        <v>0</v>
      </c>
      <c r="K152" s="112" t="s">
        <v>791</v>
      </c>
      <c r="L152" s="75">
        <v>82648.2</v>
      </c>
      <c r="M152" s="41" t="s">
        <v>648</v>
      </c>
      <c r="N152" s="41">
        <v>108</v>
      </c>
      <c r="O152" s="336">
        <v>778.69</v>
      </c>
      <c r="P152" s="274">
        <v>79458.39</v>
      </c>
    </row>
    <row r="153" spans="1:16" ht="31.5">
      <c r="A153" s="578"/>
      <c r="B153" s="17">
        <v>4</v>
      </c>
      <c r="C153" s="148" t="s">
        <v>305</v>
      </c>
      <c r="D153" s="55">
        <f t="shared" si="6"/>
        <v>2607.8399999999997</v>
      </c>
      <c r="E153" s="33">
        <v>377.7</v>
      </c>
      <c r="F153" s="55">
        <v>2230.14</v>
      </c>
      <c r="G153" s="279">
        <v>70908.69</v>
      </c>
      <c r="H153" s="98"/>
      <c r="I153" s="99"/>
      <c r="J153" s="102">
        <f t="shared" si="7"/>
        <v>0</v>
      </c>
      <c r="K153" s="112" t="s">
        <v>730</v>
      </c>
      <c r="L153" s="75">
        <v>34413.65</v>
      </c>
      <c r="M153" s="41" t="s">
        <v>651</v>
      </c>
      <c r="N153" s="41"/>
      <c r="O153" s="274">
        <v>337.26</v>
      </c>
      <c r="P153" s="274">
        <v>34413.65</v>
      </c>
    </row>
    <row r="154" spans="1:16" ht="47.25">
      <c r="A154" s="578"/>
      <c r="B154" s="17">
        <v>5</v>
      </c>
      <c r="C154" s="148" t="s">
        <v>306</v>
      </c>
      <c r="D154" s="55">
        <f t="shared" si="6"/>
        <v>1541.3999999999999</v>
      </c>
      <c r="E154" s="33">
        <v>192.8</v>
      </c>
      <c r="F154" s="55">
        <v>1348.6</v>
      </c>
      <c r="G154" s="279">
        <v>89539.62</v>
      </c>
      <c r="H154" s="61">
        <v>3</v>
      </c>
      <c r="I154" s="55">
        <v>12</v>
      </c>
      <c r="J154" s="102">
        <f t="shared" si="7"/>
        <v>48549.6</v>
      </c>
      <c r="K154" s="90" t="s">
        <v>741</v>
      </c>
      <c r="L154" s="75">
        <v>136748.97</v>
      </c>
      <c r="M154" s="41" t="s">
        <v>652</v>
      </c>
      <c r="N154" s="41">
        <v>153</v>
      </c>
      <c r="O154" s="274">
        <v>1340.14</v>
      </c>
      <c r="P154" s="274">
        <v>136748.97</v>
      </c>
    </row>
    <row r="155" spans="1:16" ht="31.5">
      <c r="A155" s="578"/>
      <c r="B155" s="32">
        <v>6</v>
      </c>
      <c r="C155" s="149" t="s">
        <v>307</v>
      </c>
      <c r="D155" s="54">
        <f t="shared" si="6"/>
        <v>3160.3</v>
      </c>
      <c r="E155" s="33">
        <v>391</v>
      </c>
      <c r="F155" s="54">
        <v>2769.3</v>
      </c>
      <c r="G155" s="281">
        <v>5041.59</v>
      </c>
      <c r="H155" s="56">
        <v>8.71</v>
      </c>
      <c r="I155" s="54">
        <v>5</v>
      </c>
      <c r="J155" s="102">
        <f t="shared" si="7"/>
        <v>120603.01500000001</v>
      </c>
      <c r="K155" s="70" t="s">
        <v>653</v>
      </c>
      <c r="L155" s="102"/>
      <c r="M155" s="41"/>
      <c r="N155" s="415"/>
      <c r="O155" s="100"/>
      <c r="P155" s="41"/>
    </row>
    <row r="156" spans="1:16" ht="15.75">
      <c r="A156" s="578"/>
      <c r="B156" s="17">
        <v>7</v>
      </c>
      <c r="C156" s="148" t="s">
        <v>308</v>
      </c>
      <c r="D156" s="55">
        <f t="shared" si="6"/>
        <v>2514.6</v>
      </c>
      <c r="E156" s="33">
        <v>199</v>
      </c>
      <c r="F156" s="55">
        <v>2315.6</v>
      </c>
      <c r="G156" s="279">
        <v>28607.68</v>
      </c>
      <c r="H156" s="58">
        <v>3</v>
      </c>
      <c r="I156" s="33">
        <v>12</v>
      </c>
      <c r="J156" s="102">
        <f t="shared" si="7"/>
        <v>83361.59999999999</v>
      </c>
      <c r="K156" s="90" t="s">
        <v>586</v>
      </c>
      <c r="L156" s="41"/>
      <c r="M156" s="41"/>
      <c r="N156" s="41"/>
      <c r="O156" s="64"/>
      <c r="P156" s="41"/>
    </row>
    <row r="157" spans="1:16" ht="15.75">
      <c r="A157" s="578"/>
      <c r="B157" s="17">
        <v>8</v>
      </c>
      <c r="C157" s="148" t="s">
        <v>309</v>
      </c>
      <c r="D157" s="55">
        <f t="shared" si="6"/>
        <v>1530.9</v>
      </c>
      <c r="E157" s="33">
        <v>314.9</v>
      </c>
      <c r="F157" s="55">
        <v>1216</v>
      </c>
      <c r="G157" s="279">
        <v>54795.27</v>
      </c>
      <c r="H157" s="63"/>
      <c r="I157" s="62"/>
      <c r="J157" s="102">
        <f t="shared" si="7"/>
        <v>0</v>
      </c>
      <c r="K157" s="112"/>
      <c r="L157" s="41"/>
      <c r="M157" s="41"/>
      <c r="N157" s="41"/>
      <c r="O157" s="64"/>
      <c r="P157" s="41"/>
    </row>
    <row r="158" spans="1:16" ht="29.25" customHeight="1">
      <c r="A158" s="578"/>
      <c r="B158" s="514">
        <v>9</v>
      </c>
      <c r="C158" s="491" t="s">
        <v>310</v>
      </c>
      <c r="D158" s="542">
        <f t="shared" si="6"/>
        <v>3125.1</v>
      </c>
      <c r="E158" s="529">
        <v>493.7</v>
      </c>
      <c r="F158" s="542">
        <v>2631.4</v>
      </c>
      <c r="G158" s="537">
        <v>101804.68</v>
      </c>
      <c r="H158" s="537">
        <v>2.7</v>
      </c>
      <c r="I158" s="529">
        <v>12</v>
      </c>
      <c r="J158" s="531">
        <f t="shared" si="7"/>
        <v>85257.36000000002</v>
      </c>
      <c r="K158" s="90" t="s">
        <v>606</v>
      </c>
      <c r="L158" s="41"/>
      <c r="M158" s="41"/>
      <c r="N158" s="41"/>
      <c r="O158" s="64"/>
      <c r="P158" s="234" t="s">
        <v>897</v>
      </c>
    </row>
    <row r="159" spans="1:16" ht="29.25" customHeight="1">
      <c r="A159" s="578"/>
      <c r="B159" s="490"/>
      <c r="C159" s="451"/>
      <c r="D159" s="543"/>
      <c r="E159" s="520"/>
      <c r="F159" s="543"/>
      <c r="G159" s="519"/>
      <c r="H159" s="519"/>
      <c r="I159" s="520"/>
      <c r="J159" s="545"/>
      <c r="K159" s="90" t="s">
        <v>790</v>
      </c>
      <c r="L159" s="75">
        <v>22301.74</v>
      </c>
      <c r="M159" s="41" t="s">
        <v>651</v>
      </c>
      <c r="N159" s="41">
        <v>1</v>
      </c>
      <c r="O159" s="64"/>
      <c r="P159" s="274">
        <v>22111.94</v>
      </c>
    </row>
    <row r="160" spans="1:16" ht="15.75">
      <c r="A160" s="578"/>
      <c r="B160" s="17">
        <v>10</v>
      </c>
      <c r="C160" s="149" t="s">
        <v>311</v>
      </c>
      <c r="D160" s="55">
        <f t="shared" si="6"/>
        <v>1450.5</v>
      </c>
      <c r="E160" s="33">
        <v>312.6</v>
      </c>
      <c r="F160" s="55">
        <v>1137.9</v>
      </c>
      <c r="G160" s="281">
        <v>47051.28</v>
      </c>
      <c r="H160" s="57"/>
      <c r="I160" s="51"/>
      <c r="J160" s="102">
        <f>H160*I160*F160</f>
        <v>0</v>
      </c>
      <c r="K160" s="112"/>
      <c r="L160" s="41"/>
      <c r="M160" s="41"/>
      <c r="N160" s="41"/>
      <c r="O160" s="64"/>
      <c r="P160" s="41"/>
    </row>
    <row r="161" spans="1:16" ht="15.75">
      <c r="A161" s="578"/>
      <c r="B161" s="514">
        <v>11</v>
      </c>
      <c r="C161" s="491" t="s">
        <v>312</v>
      </c>
      <c r="D161" s="55">
        <f t="shared" si="6"/>
        <v>2552.6</v>
      </c>
      <c r="E161" s="33">
        <v>363.7</v>
      </c>
      <c r="F161" s="55">
        <v>2188.9</v>
      </c>
      <c r="G161" s="537">
        <v>108225.58</v>
      </c>
      <c r="H161" s="63"/>
      <c r="I161" s="62"/>
      <c r="J161" s="102">
        <f>H161*I161*F161</f>
        <v>0</v>
      </c>
      <c r="K161" s="112" t="s">
        <v>765</v>
      </c>
      <c r="L161" s="41"/>
      <c r="M161" s="41"/>
      <c r="N161" s="41"/>
      <c r="O161" s="64"/>
      <c r="P161" s="274">
        <v>70000</v>
      </c>
    </row>
    <row r="162" spans="1:16" ht="31.5">
      <c r="A162" s="578"/>
      <c r="B162" s="490"/>
      <c r="C162" s="451"/>
      <c r="D162" s="55"/>
      <c r="E162" s="33"/>
      <c r="F162" s="55"/>
      <c r="G162" s="519"/>
      <c r="H162" s="63"/>
      <c r="I162" s="62"/>
      <c r="J162" s="102"/>
      <c r="K162" s="112" t="s">
        <v>793</v>
      </c>
      <c r="L162" s="41"/>
      <c r="M162" s="41" t="s">
        <v>672</v>
      </c>
      <c r="N162" s="41">
        <v>168</v>
      </c>
      <c r="O162" s="64"/>
      <c r="P162" s="274">
        <v>184692.2</v>
      </c>
    </row>
    <row r="163" spans="1:16" ht="15.75">
      <c r="A163" s="578"/>
      <c r="B163" s="490"/>
      <c r="C163" s="451"/>
      <c r="D163" s="55"/>
      <c r="E163" s="33"/>
      <c r="F163" s="55"/>
      <c r="G163" s="519"/>
      <c r="H163" s="63"/>
      <c r="I163" s="62"/>
      <c r="J163" s="102"/>
      <c r="K163" s="112" t="s">
        <v>778</v>
      </c>
      <c r="L163" s="41"/>
      <c r="M163" s="41" t="s">
        <v>672</v>
      </c>
      <c r="N163" s="41">
        <v>3.5</v>
      </c>
      <c r="O163" s="64"/>
      <c r="P163" s="274">
        <v>2609.29</v>
      </c>
    </row>
    <row r="164" spans="1:16" ht="15.75">
      <c r="A164" s="578"/>
      <c r="B164" s="490"/>
      <c r="C164" s="451"/>
      <c r="D164" s="55"/>
      <c r="E164" s="33"/>
      <c r="F164" s="55"/>
      <c r="G164" s="519"/>
      <c r="H164" s="63"/>
      <c r="I164" s="62"/>
      <c r="J164" s="102"/>
      <c r="K164" s="112" t="s">
        <v>811</v>
      </c>
      <c r="L164" s="41"/>
      <c r="M164" s="41"/>
      <c r="N164" s="41"/>
      <c r="O164" s="64"/>
      <c r="P164" s="274">
        <v>138672.11</v>
      </c>
    </row>
    <row r="165" spans="1:16" ht="31.5">
      <c r="A165" s="578"/>
      <c r="B165" s="490"/>
      <c r="C165" s="451"/>
      <c r="D165" s="55"/>
      <c r="E165" s="33"/>
      <c r="F165" s="55"/>
      <c r="G165" s="519"/>
      <c r="H165" s="63"/>
      <c r="I165" s="62"/>
      <c r="J165" s="102"/>
      <c r="K165" s="112" t="s">
        <v>780</v>
      </c>
      <c r="L165" s="41"/>
      <c r="M165" s="41" t="s">
        <v>779</v>
      </c>
      <c r="N165" s="41">
        <v>0.0382</v>
      </c>
      <c r="O165" s="64"/>
      <c r="P165" s="274">
        <v>4438.2</v>
      </c>
    </row>
    <row r="166" spans="1:16" ht="15.75">
      <c r="A166" s="578"/>
      <c r="B166" s="490"/>
      <c r="C166" s="451"/>
      <c r="D166" s="55"/>
      <c r="E166" s="33"/>
      <c r="F166" s="55"/>
      <c r="G166" s="519"/>
      <c r="H166" s="63"/>
      <c r="I166" s="62"/>
      <c r="J166" s="102"/>
      <c r="K166" s="112" t="s">
        <v>781</v>
      </c>
      <c r="L166" s="41"/>
      <c r="M166" s="41" t="s">
        <v>672</v>
      </c>
      <c r="N166" s="41">
        <v>21.1</v>
      </c>
      <c r="O166" s="64"/>
      <c r="P166" s="274">
        <v>36111.85</v>
      </c>
    </row>
    <row r="167" spans="1:16" ht="31.5">
      <c r="A167" s="578"/>
      <c r="B167" s="515"/>
      <c r="C167" s="452"/>
      <c r="D167" s="55"/>
      <c r="E167" s="33"/>
      <c r="F167" s="55"/>
      <c r="G167" s="538"/>
      <c r="H167" s="63"/>
      <c r="I167" s="62"/>
      <c r="J167" s="102"/>
      <c r="K167" s="112" t="s">
        <v>777</v>
      </c>
      <c r="L167" s="41"/>
      <c r="M167" s="41" t="s">
        <v>776</v>
      </c>
      <c r="N167" s="41">
        <v>100</v>
      </c>
      <c r="O167" s="64"/>
      <c r="P167" s="274">
        <v>44350.97</v>
      </c>
    </row>
    <row r="168" spans="1:16" ht="15.75">
      <c r="A168" s="578"/>
      <c r="B168" s="17">
        <v>12</v>
      </c>
      <c r="C168" s="148" t="s">
        <v>313</v>
      </c>
      <c r="D168" s="55">
        <f t="shared" si="6"/>
        <v>2613</v>
      </c>
      <c r="E168" s="33">
        <v>380.73</v>
      </c>
      <c r="F168" s="55">
        <v>2232.27</v>
      </c>
      <c r="G168" s="279">
        <v>199618.09</v>
      </c>
      <c r="H168" s="58"/>
      <c r="I168" s="33"/>
      <c r="J168" s="41">
        <f>H168*I168*F168</f>
        <v>0</v>
      </c>
      <c r="K168" s="81"/>
      <c r="L168" s="41"/>
      <c r="M168" s="41"/>
      <c r="N168" s="41"/>
      <c r="O168" s="64"/>
      <c r="P168" s="41"/>
    </row>
    <row r="169" spans="1:16" ht="15.75">
      <c r="A169" s="581"/>
      <c r="B169" s="490">
        <v>13</v>
      </c>
      <c r="C169" s="451" t="s">
        <v>314</v>
      </c>
      <c r="D169" s="54"/>
      <c r="E169" s="51"/>
      <c r="F169" s="54"/>
      <c r="G169" s="519"/>
      <c r="H169" s="540"/>
      <c r="I169" s="598"/>
      <c r="J169" s="545"/>
      <c r="K169" s="70" t="s">
        <v>754</v>
      </c>
      <c r="L169" s="278">
        <v>136949.93</v>
      </c>
      <c r="M169" s="102" t="s">
        <v>652</v>
      </c>
      <c r="N169" s="102">
        <v>86</v>
      </c>
      <c r="O169" s="387">
        <v>1342.11</v>
      </c>
      <c r="P169" s="340">
        <v>136949.93</v>
      </c>
    </row>
    <row r="170" spans="1:16" ht="15.75">
      <c r="A170" s="581"/>
      <c r="B170" s="490"/>
      <c r="C170" s="451"/>
      <c r="D170" s="54"/>
      <c r="E170" s="51"/>
      <c r="F170" s="54"/>
      <c r="G170" s="519"/>
      <c r="H170" s="540"/>
      <c r="I170" s="598"/>
      <c r="J170" s="545"/>
      <c r="K170" s="70" t="s">
        <v>766</v>
      </c>
      <c r="L170" s="278">
        <v>21960.46</v>
      </c>
      <c r="M170" s="102" t="s">
        <v>652</v>
      </c>
      <c r="N170" s="102">
        <v>9</v>
      </c>
      <c r="O170" s="340">
        <v>215.21</v>
      </c>
      <c r="P170" s="340">
        <v>21960.46</v>
      </c>
    </row>
    <row r="171" spans="1:16" ht="15.75">
      <c r="A171" s="581"/>
      <c r="B171" s="490"/>
      <c r="C171" s="451"/>
      <c r="D171" s="54"/>
      <c r="E171" s="51"/>
      <c r="F171" s="54"/>
      <c r="G171" s="519"/>
      <c r="H171" s="540"/>
      <c r="I171" s="598"/>
      <c r="J171" s="545"/>
      <c r="K171" s="70" t="s">
        <v>655</v>
      </c>
      <c r="L171" s="278">
        <v>88523.22</v>
      </c>
      <c r="M171" s="102" t="s">
        <v>652</v>
      </c>
      <c r="N171" s="102">
        <v>65</v>
      </c>
      <c r="O171" s="340">
        <v>867.52</v>
      </c>
      <c r="P171" s="340">
        <v>88523.22</v>
      </c>
    </row>
    <row r="172" spans="1:16" ht="15.75">
      <c r="A172" s="581"/>
      <c r="B172" s="515"/>
      <c r="C172" s="452"/>
      <c r="D172" s="54"/>
      <c r="E172" s="51"/>
      <c r="F172" s="54"/>
      <c r="G172" s="538"/>
      <c r="H172" s="541"/>
      <c r="I172" s="599"/>
      <c r="J172" s="532"/>
      <c r="K172" s="70" t="s">
        <v>748</v>
      </c>
      <c r="L172" s="278">
        <v>106092.62</v>
      </c>
      <c r="M172" s="102" t="s">
        <v>672</v>
      </c>
      <c r="N172" s="102">
        <v>109.6</v>
      </c>
      <c r="O172" s="340">
        <v>949.02</v>
      </c>
      <c r="P172" s="340">
        <v>96838.08</v>
      </c>
    </row>
    <row r="173" spans="1:16" ht="15.75">
      <c r="A173" s="581"/>
      <c r="B173" s="32">
        <v>14</v>
      </c>
      <c r="C173" s="149" t="s">
        <v>315</v>
      </c>
      <c r="D173" s="54">
        <f t="shared" si="6"/>
        <v>3115.6</v>
      </c>
      <c r="E173" s="51">
        <v>532.9</v>
      </c>
      <c r="F173" s="54">
        <v>2582.7</v>
      </c>
      <c r="G173" s="281">
        <v>11084.74</v>
      </c>
      <c r="H173" s="57">
        <v>0.24</v>
      </c>
      <c r="I173" s="51">
        <v>12</v>
      </c>
      <c r="J173" s="102">
        <f>H173*I173*F173</f>
        <v>7438.1759999999995</v>
      </c>
      <c r="K173" s="90" t="s">
        <v>586</v>
      </c>
      <c r="L173" s="41"/>
      <c r="M173" s="41"/>
      <c r="N173" s="41"/>
      <c r="O173" s="64"/>
      <c r="P173" s="41"/>
    </row>
    <row r="174" spans="1:16" ht="15.75">
      <c r="A174" s="578"/>
      <c r="B174" s="17">
        <v>15</v>
      </c>
      <c r="C174" s="148" t="s">
        <v>316</v>
      </c>
      <c r="D174" s="55">
        <f t="shared" si="6"/>
        <v>2142.7</v>
      </c>
      <c r="E174" s="33">
        <v>265</v>
      </c>
      <c r="F174" s="55">
        <v>1877.7</v>
      </c>
      <c r="G174" s="279">
        <v>97439.84</v>
      </c>
      <c r="H174" s="58"/>
      <c r="I174" s="33"/>
      <c r="J174" s="102">
        <f>H174*I174*F174</f>
        <v>0</v>
      </c>
      <c r="K174" s="192"/>
      <c r="L174" s="97"/>
      <c r="M174" s="97"/>
      <c r="N174" s="97"/>
      <c r="O174" s="97"/>
      <c r="P174" s="97"/>
    </row>
    <row r="175" spans="1:16" ht="15.75">
      <c r="A175" s="578"/>
      <c r="B175" s="17">
        <v>16</v>
      </c>
      <c r="C175" s="148" t="s">
        <v>317</v>
      </c>
      <c r="D175" s="55">
        <f t="shared" si="6"/>
        <v>3123.3</v>
      </c>
      <c r="E175" s="55">
        <v>277.9</v>
      </c>
      <c r="F175" s="55">
        <v>2845.4</v>
      </c>
      <c r="G175" s="279">
        <v>105306.55</v>
      </c>
      <c r="H175" s="58"/>
      <c r="I175" s="33"/>
      <c r="J175" s="102">
        <f>H175*I175*F175</f>
        <v>0</v>
      </c>
      <c r="K175" s="112"/>
      <c r="L175" s="41"/>
      <c r="M175" s="41"/>
      <c r="N175" s="41"/>
      <c r="O175" s="41"/>
      <c r="P175" s="41"/>
    </row>
    <row r="176" spans="1:16" ht="15.75">
      <c r="A176" s="578"/>
      <c r="B176" s="32">
        <v>17</v>
      </c>
      <c r="C176" s="149" t="s">
        <v>318</v>
      </c>
      <c r="D176" s="55">
        <f t="shared" si="6"/>
        <v>2564.76</v>
      </c>
      <c r="E176" s="55">
        <v>560.31</v>
      </c>
      <c r="F176" s="55">
        <v>2004.45</v>
      </c>
      <c r="G176" s="301">
        <v>-54481.98</v>
      </c>
      <c r="H176" s="58"/>
      <c r="I176" s="33"/>
      <c r="J176" s="102">
        <f>H176*I176*F176</f>
        <v>0</v>
      </c>
      <c r="K176" s="112"/>
      <c r="L176" s="41"/>
      <c r="M176" s="41"/>
      <c r="N176" s="41"/>
      <c r="O176" s="41"/>
      <c r="P176" s="41"/>
    </row>
    <row r="177" spans="1:16" ht="18" customHeight="1">
      <c r="A177" s="578"/>
      <c r="B177" s="32">
        <v>18</v>
      </c>
      <c r="C177" s="149" t="s">
        <v>319</v>
      </c>
      <c r="D177" s="55">
        <f t="shared" si="6"/>
        <v>3138.2000000000003</v>
      </c>
      <c r="E177" s="55">
        <v>468.9</v>
      </c>
      <c r="F177" s="55">
        <v>2669.3</v>
      </c>
      <c r="G177" s="57">
        <v>51487.8</v>
      </c>
      <c r="H177" s="57"/>
      <c r="I177" s="51"/>
      <c r="J177" s="102">
        <f>H177*I177*F177</f>
        <v>0</v>
      </c>
      <c r="K177" s="90" t="s">
        <v>637</v>
      </c>
      <c r="L177" s="75">
        <v>36290.72</v>
      </c>
      <c r="M177" s="165" t="s">
        <v>632</v>
      </c>
      <c r="N177" s="165">
        <v>2</v>
      </c>
      <c r="O177" s="337">
        <v>254.03</v>
      </c>
      <c r="P177" s="274">
        <v>36290.72</v>
      </c>
    </row>
    <row r="178" spans="1:16" ht="15.75">
      <c r="A178" s="578"/>
      <c r="B178" s="514">
        <v>19</v>
      </c>
      <c r="C178" s="491" t="s">
        <v>320</v>
      </c>
      <c r="D178" s="55"/>
      <c r="E178" s="55"/>
      <c r="F178" s="55"/>
      <c r="G178" s="537">
        <v>189564.9</v>
      </c>
      <c r="H178" s="537">
        <v>2.88</v>
      </c>
      <c r="I178" s="529">
        <v>12</v>
      </c>
      <c r="J178" s="531">
        <f>H178*I178*F179</f>
        <v>85214.592</v>
      </c>
      <c r="K178" s="90" t="s">
        <v>586</v>
      </c>
      <c r="L178" s="41"/>
      <c r="M178" s="165"/>
      <c r="N178" s="165"/>
      <c r="O178" s="211"/>
      <c r="P178" s="41"/>
    </row>
    <row r="179" spans="1:16" ht="31.5">
      <c r="A179" s="578"/>
      <c r="B179" s="515"/>
      <c r="C179" s="452"/>
      <c r="D179" s="55">
        <f t="shared" si="6"/>
        <v>3145.8999999999996</v>
      </c>
      <c r="E179" s="55">
        <v>680.2</v>
      </c>
      <c r="F179" s="55">
        <v>2465.7</v>
      </c>
      <c r="G179" s="538"/>
      <c r="H179" s="538"/>
      <c r="I179" s="530"/>
      <c r="J179" s="532"/>
      <c r="K179" s="112" t="s">
        <v>827</v>
      </c>
      <c r="L179" s="272">
        <v>45076</v>
      </c>
      <c r="M179" s="165"/>
      <c r="N179" s="165"/>
      <c r="O179" s="211"/>
      <c r="P179" s="165"/>
    </row>
    <row r="180" spans="1:16" ht="15.75">
      <c r="A180" s="578"/>
      <c r="B180" s="17">
        <v>20</v>
      </c>
      <c r="C180" s="148" t="s">
        <v>321</v>
      </c>
      <c r="D180" s="55">
        <f t="shared" si="6"/>
        <v>2631.7999999999997</v>
      </c>
      <c r="E180" s="55">
        <v>239.1</v>
      </c>
      <c r="F180" s="55">
        <v>2392.7</v>
      </c>
      <c r="G180" s="279">
        <v>92213.63</v>
      </c>
      <c r="H180" s="58"/>
      <c r="I180" s="33"/>
      <c r="J180" s="102">
        <f>H180*I180*F180</f>
        <v>0</v>
      </c>
      <c r="K180" s="112"/>
      <c r="L180" s="41"/>
      <c r="M180" s="41"/>
      <c r="N180" s="41"/>
      <c r="O180" s="41"/>
      <c r="P180" s="41"/>
    </row>
    <row r="181" spans="1:16" ht="15.75">
      <c r="A181" s="578"/>
      <c r="B181" s="17">
        <v>21</v>
      </c>
      <c r="C181" s="148" t="s">
        <v>322</v>
      </c>
      <c r="D181" s="55">
        <f t="shared" si="6"/>
        <v>4199.3</v>
      </c>
      <c r="E181" s="55">
        <v>194.66</v>
      </c>
      <c r="F181" s="55">
        <v>4004.64</v>
      </c>
      <c r="G181" s="279">
        <v>31578.48</v>
      </c>
      <c r="H181" s="58"/>
      <c r="I181" s="33"/>
      <c r="J181" s="102">
        <f>H181*I181*F181</f>
        <v>0</v>
      </c>
      <c r="K181" s="81"/>
      <c r="L181" s="41"/>
      <c r="M181" s="41"/>
      <c r="N181" s="41"/>
      <c r="O181" s="41"/>
      <c r="P181" s="41"/>
    </row>
    <row r="182" spans="1:16" ht="15.75">
      <c r="A182" s="578"/>
      <c r="B182" s="32">
        <v>22</v>
      </c>
      <c r="C182" s="149" t="s">
        <v>323</v>
      </c>
      <c r="D182" s="55">
        <f t="shared" si="6"/>
        <v>3278</v>
      </c>
      <c r="E182" s="55">
        <v>384.6</v>
      </c>
      <c r="F182" s="55">
        <v>2893.4</v>
      </c>
      <c r="G182" s="57">
        <v>33699.31</v>
      </c>
      <c r="H182" s="57"/>
      <c r="I182" s="51"/>
      <c r="J182" s="102">
        <f>H182*I182*F182</f>
        <v>0</v>
      </c>
      <c r="K182" s="90" t="s">
        <v>696</v>
      </c>
      <c r="L182" s="41" t="s">
        <v>651</v>
      </c>
      <c r="M182" s="41">
        <v>1</v>
      </c>
      <c r="N182" s="41"/>
      <c r="O182" s="50"/>
      <c r="P182" s="274">
        <v>209538.43</v>
      </c>
    </row>
    <row r="183" spans="1:16" ht="15.75">
      <c r="A183" s="578"/>
      <c r="B183" s="17">
        <v>23</v>
      </c>
      <c r="C183" s="148" t="s">
        <v>324</v>
      </c>
      <c r="D183" s="55">
        <f t="shared" si="6"/>
        <v>2511.23</v>
      </c>
      <c r="E183" s="55">
        <v>259.9</v>
      </c>
      <c r="F183" s="55">
        <v>2251.33</v>
      </c>
      <c r="G183" s="279">
        <v>150889.71</v>
      </c>
      <c r="H183" s="58">
        <v>2.46</v>
      </c>
      <c r="I183" s="33">
        <v>9</v>
      </c>
      <c r="J183" s="102">
        <f>H183*I183*F183</f>
        <v>49844.4462</v>
      </c>
      <c r="K183" s="90" t="s">
        <v>586</v>
      </c>
      <c r="L183" s="41"/>
      <c r="M183" s="41"/>
      <c r="N183" s="41"/>
      <c r="O183" s="41"/>
      <c r="P183" s="41"/>
    </row>
    <row r="184" spans="1:16" ht="15.75">
      <c r="A184" s="578"/>
      <c r="B184" s="514">
        <v>24</v>
      </c>
      <c r="C184" s="491" t="s">
        <v>325</v>
      </c>
      <c r="D184" s="55">
        <f t="shared" si="6"/>
        <v>3647.2999999999997</v>
      </c>
      <c r="E184" s="55">
        <v>285.62</v>
      </c>
      <c r="F184" s="55">
        <v>3361.68</v>
      </c>
      <c r="G184" s="537">
        <v>98814.86</v>
      </c>
      <c r="H184" s="537">
        <v>3.5</v>
      </c>
      <c r="I184" s="529">
        <v>10</v>
      </c>
      <c r="J184" s="531">
        <f>H184*I184*F184</f>
        <v>117658.79999999999</v>
      </c>
      <c r="K184" s="90" t="s">
        <v>630</v>
      </c>
      <c r="L184" s="526" t="s">
        <v>814</v>
      </c>
      <c r="M184" s="527"/>
      <c r="N184" s="527"/>
      <c r="O184" s="527"/>
      <c r="P184" s="528"/>
    </row>
    <row r="185" spans="1:16" ht="15.75">
      <c r="A185" s="578"/>
      <c r="B185" s="515"/>
      <c r="C185" s="452"/>
      <c r="D185" s="54"/>
      <c r="E185" s="54"/>
      <c r="F185" s="54"/>
      <c r="G185" s="538"/>
      <c r="H185" s="538"/>
      <c r="I185" s="530"/>
      <c r="J185" s="532"/>
      <c r="K185" s="90" t="s">
        <v>631</v>
      </c>
      <c r="L185" s="41"/>
      <c r="M185" s="41"/>
      <c r="N185" s="41"/>
      <c r="O185" s="41"/>
      <c r="P185" s="41"/>
    </row>
    <row r="186" spans="1:16" ht="31.5" customHeight="1">
      <c r="A186" s="578"/>
      <c r="B186" s="514">
        <v>25</v>
      </c>
      <c r="C186" s="491" t="s">
        <v>326</v>
      </c>
      <c r="D186" s="54"/>
      <c r="E186" s="54"/>
      <c r="F186" s="54"/>
      <c r="G186" s="537">
        <v>96416.41</v>
      </c>
      <c r="H186" s="537">
        <v>4</v>
      </c>
      <c r="I186" s="529">
        <v>12</v>
      </c>
      <c r="J186" s="531">
        <f>H186*I186*F187</f>
        <v>141369.59999999998</v>
      </c>
      <c r="K186" s="533" t="s">
        <v>663</v>
      </c>
      <c r="L186" s="535">
        <v>235478.31</v>
      </c>
      <c r="M186" s="41" t="s">
        <v>652</v>
      </c>
      <c r="N186" s="41">
        <v>220</v>
      </c>
      <c r="O186" s="546">
        <v>2307.69</v>
      </c>
      <c r="P186" s="546">
        <v>235478.31</v>
      </c>
    </row>
    <row r="187" spans="1:16" ht="15.75">
      <c r="A187" s="578"/>
      <c r="B187" s="515"/>
      <c r="C187" s="452"/>
      <c r="D187" s="54">
        <f t="shared" si="6"/>
        <v>3409.3999999999996</v>
      </c>
      <c r="E187" s="54">
        <v>464.2</v>
      </c>
      <c r="F187" s="54">
        <v>2945.2</v>
      </c>
      <c r="G187" s="538"/>
      <c r="H187" s="538"/>
      <c r="I187" s="530"/>
      <c r="J187" s="532"/>
      <c r="K187" s="534"/>
      <c r="L187" s="536"/>
      <c r="M187" s="41"/>
      <c r="N187" s="41"/>
      <c r="O187" s="525"/>
      <c r="P187" s="525"/>
    </row>
    <row r="188" spans="1:16" ht="15.75">
      <c r="A188" s="578"/>
      <c r="B188" s="17">
        <v>26</v>
      </c>
      <c r="C188" s="148" t="s">
        <v>562</v>
      </c>
      <c r="D188" s="55">
        <f t="shared" si="6"/>
        <v>2897.4</v>
      </c>
      <c r="E188" s="55">
        <v>98.1</v>
      </c>
      <c r="F188" s="55">
        <v>2799.3</v>
      </c>
      <c r="G188" s="279">
        <v>112854.67</v>
      </c>
      <c r="H188" s="58"/>
      <c r="I188" s="33"/>
      <c r="J188" s="102">
        <f>H188*I188*F188</f>
        <v>0</v>
      </c>
      <c r="K188" s="112"/>
      <c r="L188" s="41"/>
      <c r="M188" s="41"/>
      <c r="N188" s="41"/>
      <c r="O188" s="41"/>
      <c r="P188" s="41"/>
    </row>
    <row r="189" spans="1:16" ht="31.5">
      <c r="A189" s="578"/>
      <c r="B189" s="514">
        <v>27</v>
      </c>
      <c r="C189" s="491" t="s">
        <v>327</v>
      </c>
      <c r="D189" s="54">
        <f t="shared" si="6"/>
        <v>1960.8</v>
      </c>
      <c r="E189" s="55">
        <v>130.7</v>
      </c>
      <c r="F189" s="54">
        <v>1830.1</v>
      </c>
      <c r="G189" s="537">
        <v>91829.57</v>
      </c>
      <c r="H189" s="537"/>
      <c r="I189" s="529"/>
      <c r="J189" s="531">
        <f>H189*I189*F189</f>
        <v>0</v>
      </c>
      <c r="K189" s="112" t="s">
        <v>771</v>
      </c>
      <c r="L189" s="41"/>
      <c r="M189" s="41"/>
      <c r="N189" s="41"/>
      <c r="O189" s="50"/>
      <c r="P189" s="41"/>
    </row>
    <row r="190" spans="1:16" ht="15.75">
      <c r="A190" s="578"/>
      <c r="B190" s="515"/>
      <c r="C190" s="452"/>
      <c r="D190" s="54"/>
      <c r="E190" s="55"/>
      <c r="F190" s="54"/>
      <c r="G190" s="538"/>
      <c r="H190" s="538"/>
      <c r="I190" s="530"/>
      <c r="J190" s="532"/>
      <c r="K190" s="112" t="s">
        <v>658</v>
      </c>
      <c r="L190" s="275">
        <v>47157.99</v>
      </c>
      <c r="M190" s="41" t="s">
        <v>632</v>
      </c>
      <c r="N190" s="41">
        <v>1</v>
      </c>
      <c r="O190" s="351">
        <v>333.67</v>
      </c>
      <c r="P190" s="274">
        <v>46875.22</v>
      </c>
    </row>
    <row r="191" spans="1:16" ht="15.75">
      <c r="A191" s="578"/>
      <c r="B191" s="32">
        <v>28</v>
      </c>
      <c r="C191" s="149" t="s">
        <v>328</v>
      </c>
      <c r="D191" s="55">
        <f t="shared" si="6"/>
        <v>5396</v>
      </c>
      <c r="E191" s="55">
        <v>941.4</v>
      </c>
      <c r="F191" s="54">
        <v>4454.6</v>
      </c>
      <c r="G191" s="281">
        <v>63898.05</v>
      </c>
      <c r="H191" s="57"/>
      <c r="I191" s="51"/>
      <c r="J191" s="102">
        <f>H191*I191*F191</f>
        <v>0</v>
      </c>
      <c r="K191" s="112"/>
      <c r="L191" s="41"/>
      <c r="M191" s="41"/>
      <c r="N191" s="41"/>
      <c r="O191" s="41"/>
      <c r="P191" s="165"/>
    </row>
    <row r="192" spans="1:16" ht="15.75">
      <c r="A192" s="578"/>
      <c r="B192" s="514">
        <v>29</v>
      </c>
      <c r="C192" s="491" t="s">
        <v>329</v>
      </c>
      <c r="D192" s="542">
        <f t="shared" si="6"/>
        <v>2871.5</v>
      </c>
      <c r="E192" s="529">
        <v>533.8</v>
      </c>
      <c r="F192" s="542">
        <v>2337.7</v>
      </c>
      <c r="G192" s="537">
        <v>131095.45</v>
      </c>
      <c r="H192" s="537">
        <v>3.25</v>
      </c>
      <c r="I192" s="529">
        <v>12</v>
      </c>
      <c r="J192" s="531">
        <f>H192*I192*F192</f>
        <v>91170.29999999999</v>
      </c>
      <c r="K192" s="90" t="s">
        <v>607</v>
      </c>
      <c r="L192" s="272">
        <v>86409.64</v>
      </c>
      <c r="M192" s="165" t="s">
        <v>672</v>
      </c>
      <c r="N192" s="165">
        <v>120</v>
      </c>
      <c r="O192" s="337">
        <v>838.59</v>
      </c>
      <c r="P192" s="316">
        <v>85571.05</v>
      </c>
    </row>
    <row r="193" spans="1:16" ht="15.75">
      <c r="A193" s="578"/>
      <c r="B193" s="490"/>
      <c r="C193" s="451"/>
      <c r="D193" s="543"/>
      <c r="E193" s="520"/>
      <c r="F193" s="543"/>
      <c r="G193" s="519"/>
      <c r="H193" s="519"/>
      <c r="I193" s="520"/>
      <c r="J193" s="545"/>
      <c r="K193" s="90" t="s">
        <v>731</v>
      </c>
      <c r="L193" s="364">
        <v>175114.49</v>
      </c>
      <c r="M193" s="165" t="s">
        <v>652</v>
      </c>
      <c r="N193" s="267">
        <v>155</v>
      </c>
      <c r="O193" s="368">
        <v>1716.12</v>
      </c>
      <c r="P193" s="367">
        <v>175114.49</v>
      </c>
    </row>
    <row r="194" spans="1:16" ht="15.75">
      <c r="A194" s="578"/>
      <c r="B194" s="514">
        <v>30</v>
      </c>
      <c r="C194" s="491" t="s">
        <v>330</v>
      </c>
      <c r="D194" s="55">
        <f t="shared" si="6"/>
        <v>1260.7</v>
      </c>
      <c r="E194" s="33">
        <v>83.7</v>
      </c>
      <c r="F194" s="54">
        <v>1177</v>
      </c>
      <c r="G194" s="537">
        <v>23818</v>
      </c>
      <c r="H194" s="539">
        <v>12.7</v>
      </c>
      <c r="I194" s="542">
        <v>10</v>
      </c>
      <c r="J194" s="531">
        <f>H194*I194*F194</f>
        <v>149479</v>
      </c>
      <c r="K194" s="90" t="s">
        <v>761</v>
      </c>
      <c r="L194" s="333">
        <v>287499.92</v>
      </c>
      <c r="M194" s="77"/>
      <c r="N194" s="212"/>
      <c r="O194" s="212"/>
      <c r="P194" s="342">
        <v>287499.92</v>
      </c>
    </row>
    <row r="195" spans="1:16" ht="15.75">
      <c r="A195" s="578"/>
      <c r="B195" s="490"/>
      <c r="C195" s="451"/>
      <c r="D195" s="55"/>
      <c r="E195" s="33"/>
      <c r="F195" s="54"/>
      <c r="G195" s="519"/>
      <c r="H195" s="540"/>
      <c r="I195" s="543"/>
      <c r="J195" s="545"/>
      <c r="K195" s="90" t="s">
        <v>678</v>
      </c>
      <c r="L195" s="333">
        <v>25130.89</v>
      </c>
      <c r="M195" s="77" t="s">
        <v>632</v>
      </c>
      <c r="N195" s="212">
        <v>1</v>
      </c>
      <c r="O195" s="212"/>
      <c r="P195" s="316">
        <v>25130.89</v>
      </c>
    </row>
    <row r="196" spans="1:16" ht="31.5">
      <c r="A196" s="578"/>
      <c r="B196" s="490"/>
      <c r="C196" s="451"/>
      <c r="D196" s="55"/>
      <c r="E196" s="33"/>
      <c r="F196" s="54"/>
      <c r="G196" s="519"/>
      <c r="H196" s="540"/>
      <c r="I196" s="543"/>
      <c r="J196" s="545"/>
      <c r="K196" s="90" t="s">
        <v>816</v>
      </c>
      <c r="L196" s="333">
        <v>7453.99</v>
      </c>
      <c r="M196" s="41"/>
      <c r="N196" s="107"/>
      <c r="O196" s="177"/>
      <c r="P196" s="405">
        <v>7453.99</v>
      </c>
    </row>
    <row r="197" spans="1:16" ht="31.5">
      <c r="A197" s="578"/>
      <c r="B197" s="490"/>
      <c r="C197" s="451"/>
      <c r="D197" s="55"/>
      <c r="E197" s="33"/>
      <c r="F197" s="54"/>
      <c r="G197" s="519"/>
      <c r="H197" s="540"/>
      <c r="I197" s="543"/>
      <c r="J197" s="545"/>
      <c r="K197" s="90" t="s">
        <v>763</v>
      </c>
      <c r="L197" s="333">
        <v>29750</v>
      </c>
      <c r="M197" s="77"/>
      <c r="N197" s="212"/>
      <c r="O197" s="212"/>
      <c r="P197" s="165"/>
    </row>
    <row r="198" spans="1:16" ht="15.75">
      <c r="A198" s="578"/>
      <c r="B198" s="515"/>
      <c r="C198" s="452"/>
      <c r="D198" s="55"/>
      <c r="E198" s="33"/>
      <c r="F198" s="54"/>
      <c r="G198" s="538"/>
      <c r="H198" s="541"/>
      <c r="I198" s="544"/>
      <c r="J198" s="532"/>
      <c r="K198" s="90" t="s">
        <v>684</v>
      </c>
      <c r="L198" s="333">
        <v>7525.93</v>
      </c>
      <c r="M198" s="77" t="s">
        <v>632</v>
      </c>
      <c r="N198" s="212">
        <v>1</v>
      </c>
      <c r="O198" s="212"/>
      <c r="P198" s="316">
        <v>7525.93</v>
      </c>
    </row>
    <row r="199" spans="1:16" ht="15.75">
      <c r="A199" s="578"/>
      <c r="B199" s="514">
        <v>31</v>
      </c>
      <c r="C199" s="491" t="s">
        <v>331</v>
      </c>
      <c r="D199" s="55">
        <f t="shared" si="6"/>
        <v>2527.5</v>
      </c>
      <c r="E199" s="33">
        <v>447.9</v>
      </c>
      <c r="F199" s="55">
        <v>2079.6</v>
      </c>
      <c r="G199" s="602">
        <v>-163807.95</v>
      </c>
      <c r="H199" s="539">
        <v>6.56</v>
      </c>
      <c r="I199" s="542">
        <v>12</v>
      </c>
      <c r="J199" s="531">
        <f>H199*I199*F199</f>
        <v>163706.112</v>
      </c>
      <c r="K199" s="90" t="s">
        <v>622</v>
      </c>
      <c r="L199" s="41"/>
      <c r="M199" s="41"/>
      <c r="N199" s="41"/>
      <c r="O199" s="41"/>
      <c r="P199" s="41"/>
    </row>
    <row r="200" spans="1:16" ht="31.5">
      <c r="A200" s="578"/>
      <c r="B200" s="490"/>
      <c r="C200" s="451"/>
      <c r="D200" s="55"/>
      <c r="E200" s="33"/>
      <c r="F200" s="55"/>
      <c r="G200" s="603"/>
      <c r="H200" s="540"/>
      <c r="I200" s="543"/>
      <c r="J200" s="545"/>
      <c r="K200" s="90" t="s">
        <v>817</v>
      </c>
      <c r="L200" s="75">
        <v>7453.99</v>
      </c>
      <c r="M200" s="41"/>
      <c r="N200" s="212"/>
      <c r="O200" s="79"/>
      <c r="P200" s="274">
        <v>7453.99</v>
      </c>
    </row>
    <row r="201" spans="1:16" ht="15.75">
      <c r="A201" s="578"/>
      <c r="B201" s="490"/>
      <c r="C201" s="451"/>
      <c r="D201" s="55"/>
      <c r="E201" s="33"/>
      <c r="F201" s="55"/>
      <c r="G201" s="603"/>
      <c r="H201" s="540"/>
      <c r="I201" s="543"/>
      <c r="J201" s="545"/>
      <c r="K201" s="90" t="s">
        <v>824</v>
      </c>
      <c r="L201" s="75">
        <v>70800</v>
      </c>
      <c r="M201" s="41"/>
      <c r="N201" s="271"/>
      <c r="O201" s="41"/>
      <c r="P201" s="370">
        <v>70800</v>
      </c>
    </row>
    <row r="202" spans="1:16" ht="31.5">
      <c r="A202" s="578"/>
      <c r="B202" s="490"/>
      <c r="C202" s="451"/>
      <c r="D202" s="55"/>
      <c r="E202" s="33"/>
      <c r="F202" s="55"/>
      <c r="G202" s="603"/>
      <c r="H202" s="540"/>
      <c r="I202" s="543"/>
      <c r="J202" s="545"/>
      <c r="K202" s="90" t="s">
        <v>747</v>
      </c>
      <c r="L202" s="41"/>
      <c r="M202" s="41" t="s">
        <v>651</v>
      </c>
      <c r="N202" s="271">
        <v>1</v>
      </c>
      <c r="O202" s="41"/>
      <c r="P202" s="370">
        <v>10000</v>
      </c>
    </row>
    <row r="203" spans="1:16" ht="15.75">
      <c r="A203" s="578"/>
      <c r="B203" s="515"/>
      <c r="C203" s="452"/>
      <c r="D203" s="55"/>
      <c r="E203" s="33"/>
      <c r="F203" s="55"/>
      <c r="G203" s="604"/>
      <c r="H203" s="541"/>
      <c r="I203" s="544"/>
      <c r="J203" s="532"/>
      <c r="K203" s="90" t="s">
        <v>743</v>
      </c>
      <c r="L203" s="75">
        <v>70000</v>
      </c>
      <c r="M203" s="359"/>
      <c r="N203" s="363"/>
      <c r="O203" s="320"/>
      <c r="P203" s="352">
        <v>70000</v>
      </c>
    </row>
    <row r="204" spans="1:16" ht="15.75">
      <c r="A204" s="578"/>
      <c r="B204" s="32">
        <v>32</v>
      </c>
      <c r="C204" s="149" t="s">
        <v>332</v>
      </c>
      <c r="D204" s="55">
        <f t="shared" si="6"/>
        <v>2984.4</v>
      </c>
      <c r="E204" s="33">
        <v>293.9</v>
      </c>
      <c r="F204" s="55">
        <v>2690.5</v>
      </c>
      <c r="G204" s="57">
        <v>204217.47</v>
      </c>
      <c r="H204" s="61">
        <v>3</v>
      </c>
      <c r="I204" s="103">
        <v>10</v>
      </c>
      <c r="J204" s="102">
        <f>H204*I204*F204</f>
        <v>80715</v>
      </c>
      <c r="K204" s="90" t="s">
        <v>892</v>
      </c>
      <c r="L204" s="272">
        <v>235366.62</v>
      </c>
      <c r="M204" s="165" t="s">
        <v>652</v>
      </c>
      <c r="N204" s="165">
        <v>196.4</v>
      </c>
      <c r="O204" s="344">
        <v>2182.98</v>
      </c>
      <c r="P204" s="316">
        <v>222752.74</v>
      </c>
    </row>
    <row r="205" spans="1:17" ht="15.75">
      <c r="A205" s="578"/>
      <c r="B205" s="514">
        <v>33</v>
      </c>
      <c r="C205" s="491" t="s">
        <v>333</v>
      </c>
      <c r="D205" s="55">
        <f t="shared" si="6"/>
        <v>3444.2</v>
      </c>
      <c r="E205" s="33">
        <v>547.3</v>
      </c>
      <c r="F205" s="55">
        <v>2896.9</v>
      </c>
      <c r="G205" s="602">
        <v>-163196.99</v>
      </c>
      <c r="H205" s="539"/>
      <c r="I205" s="542"/>
      <c r="J205" s="531">
        <f>H205*I205*F205</f>
        <v>0</v>
      </c>
      <c r="K205" s="90" t="s">
        <v>685</v>
      </c>
      <c r="L205" s="75">
        <v>5570</v>
      </c>
      <c r="M205" s="41" t="s">
        <v>632</v>
      </c>
      <c r="N205" s="77">
        <v>1</v>
      </c>
      <c r="O205" s="77"/>
      <c r="P205" s="315">
        <v>5570</v>
      </c>
      <c r="Q205" s="441"/>
    </row>
    <row r="206" spans="1:17" ht="31.5">
      <c r="A206" s="578"/>
      <c r="B206" s="490"/>
      <c r="C206" s="451"/>
      <c r="D206" s="55"/>
      <c r="E206" s="33"/>
      <c r="F206" s="55"/>
      <c r="G206" s="603"/>
      <c r="H206" s="540"/>
      <c r="I206" s="543"/>
      <c r="J206" s="545"/>
      <c r="K206" s="90" t="s">
        <v>817</v>
      </c>
      <c r="L206" s="75">
        <v>7453.99</v>
      </c>
      <c r="M206" s="41"/>
      <c r="N206" s="212"/>
      <c r="O206" s="79"/>
      <c r="P206" s="274">
        <v>7453.99</v>
      </c>
      <c r="Q206" s="441"/>
    </row>
    <row r="207" spans="1:17" ht="15.75">
      <c r="A207" s="578"/>
      <c r="B207" s="490"/>
      <c r="C207" s="451"/>
      <c r="D207" s="55"/>
      <c r="E207" s="33"/>
      <c r="F207" s="55"/>
      <c r="G207" s="603"/>
      <c r="H207" s="540"/>
      <c r="I207" s="543"/>
      <c r="J207" s="545"/>
      <c r="K207" s="90" t="s">
        <v>824</v>
      </c>
      <c r="L207" s="75">
        <v>70800</v>
      </c>
      <c r="M207" s="41"/>
      <c r="N207" s="212"/>
      <c r="O207" s="77"/>
      <c r="P207" s="352">
        <v>70800</v>
      </c>
      <c r="Q207" s="441"/>
    </row>
    <row r="208" spans="1:17" ht="15.75">
      <c r="A208" s="578"/>
      <c r="B208" s="515"/>
      <c r="C208" s="452"/>
      <c r="D208" s="55"/>
      <c r="E208" s="33"/>
      <c r="F208" s="55"/>
      <c r="G208" s="604"/>
      <c r="H208" s="541"/>
      <c r="I208" s="544"/>
      <c r="J208" s="532"/>
      <c r="K208" s="90" t="s">
        <v>743</v>
      </c>
      <c r="L208" s="75">
        <v>70000</v>
      </c>
      <c r="M208" s="359"/>
      <c r="N208" s="363"/>
      <c r="O208" s="320"/>
      <c r="P208" s="352">
        <v>70000</v>
      </c>
      <c r="Q208" s="441"/>
    </row>
    <row r="209" spans="1:17" ht="31.5" customHeight="1">
      <c r="A209" s="578"/>
      <c r="B209" s="514">
        <v>34</v>
      </c>
      <c r="C209" s="491" t="s">
        <v>334</v>
      </c>
      <c r="D209" s="55"/>
      <c r="E209" s="33"/>
      <c r="F209" s="55"/>
      <c r="G209" s="537">
        <v>167199.58</v>
      </c>
      <c r="H209" s="537">
        <v>5</v>
      </c>
      <c r="I209" s="529">
        <v>9</v>
      </c>
      <c r="J209" s="531">
        <f>H209*I209*F210</f>
        <v>111528</v>
      </c>
      <c r="K209" s="533" t="s">
        <v>733</v>
      </c>
      <c r="L209" s="535">
        <v>446778.15</v>
      </c>
      <c r="M209" s="41" t="s">
        <v>652</v>
      </c>
      <c r="N209" s="271">
        <v>539</v>
      </c>
      <c r="O209" s="546">
        <v>4335.56</v>
      </c>
      <c r="P209" s="546">
        <v>442403.3</v>
      </c>
      <c r="Q209" s="441"/>
    </row>
    <row r="210" spans="1:17" ht="15.75">
      <c r="A210" s="578"/>
      <c r="B210" s="515"/>
      <c r="C210" s="452"/>
      <c r="D210" s="55">
        <f t="shared" si="6"/>
        <v>3074</v>
      </c>
      <c r="E210" s="33">
        <v>595.6</v>
      </c>
      <c r="F210" s="55">
        <v>2478.4</v>
      </c>
      <c r="G210" s="538"/>
      <c r="H210" s="538"/>
      <c r="I210" s="530"/>
      <c r="J210" s="532"/>
      <c r="K210" s="534"/>
      <c r="L210" s="536"/>
      <c r="M210" s="41"/>
      <c r="N210" s="41"/>
      <c r="O210" s="525"/>
      <c r="P210" s="525"/>
      <c r="Q210" s="11"/>
    </row>
    <row r="211" spans="1:17" ht="15.75">
      <c r="A211" s="578"/>
      <c r="B211" s="17">
        <v>35</v>
      </c>
      <c r="C211" s="148" t="s">
        <v>335</v>
      </c>
      <c r="D211" s="55">
        <f t="shared" si="6"/>
        <v>1123.6</v>
      </c>
      <c r="E211" s="33">
        <v>150.8</v>
      </c>
      <c r="F211" s="55">
        <v>972.8</v>
      </c>
      <c r="G211" s="279">
        <v>32593.77</v>
      </c>
      <c r="H211" s="63"/>
      <c r="I211" s="62"/>
      <c r="J211" s="102">
        <f>H211*I211*F211</f>
        <v>0</v>
      </c>
      <c r="K211" s="112"/>
      <c r="L211" s="41"/>
      <c r="M211" s="41"/>
      <c r="N211" s="41"/>
      <c r="O211" s="41"/>
      <c r="P211" s="41"/>
      <c r="Q211" s="11"/>
    </row>
    <row r="212" spans="1:16" ht="15.75">
      <c r="A212" s="578"/>
      <c r="B212" s="32">
        <v>36</v>
      </c>
      <c r="C212" s="149" t="s">
        <v>336</v>
      </c>
      <c r="D212" s="55">
        <f t="shared" si="6"/>
        <v>3114.4</v>
      </c>
      <c r="E212" s="33">
        <v>930.9</v>
      </c>
      <c r="F212" s="55">
        <v>2183.5</v>
      </c>
      <c r="G212" s="57">
        <v>149656.95</v>
      </c>
      <c r="H212" s="57"/>
      <c r="I212" s="51"/>
      <c r="J212" s="102">
        <f>H212*I212*F212</f>
        <v>0</v>
      </c>
      <c r="K212" s="90" t="s">
        <v>602</v>
      </c>
      <c r="L212" s="75">
        <v>42003.52</v>
      </c>
      <c r="M212" s="41"/>
      <c r="N212" s="77"/>
      <c r="O212" s="77"/>
      <c r="P212" s="315">
        <v>42003.52</v>
      </c>
    </row>
    <row r="213" spans="1:16" ht="15.75">
      <c r="A213" s="578"/>
      <c r="B213" s="17">
        <v>37</v>
      </c>
      <c r="C213" s="148" t="s">
        <v>337</v>
      </c>
      <c r="D213" s="55">
        <f t="shared" si="6"/>
        <v>2555.5</v>
      </c>
      <c r="E213" s="33">
        <v>348.8</v>
      </c>
      <c r="F213" s="55">
        <v>2206.7</v>
      </c>
      <c r="G213" s="279">
        <v>18580.98</v>
      </c>
      <c r="H213" s="61"/>
      <c r="I213" s="55"/>
      <c r="J213" s="102">
        <f>H213*I213*F213</f>
        <v>0</v>
      </c>
      <c r="K213" s="90"/>
      <c r="L213" s="41"/>
      <c r="M213" s="41"/>
      <c r="N213" s="41"/>
      <c r="O213" s="41"/>
      <c r="P213" s="65"/>
    </row>
    <row r="214" spans="1:16" ht="15.75">
      <c r="A214" s="578"/>
      <c r="B214" s="514">
        <v>38</v>
      </c>
      <c r="C214" s="491" t="s">
        <v>338</v>
      </c>
      <c r="D214" s="55">
        <f t="shared" si="6"/>
        <v>2630.4</v>
      </c>
      <c r="E214" s="33">
        <v>433.9</v>
      </c>
      <c r="F214" s="55">
        <v>2196.5</v>
      </c>
      <c r="G214" s="537">
        <v>199955.72</v>
      </c>
      <c r="H214" s="537">
        <v>2</v>
      </c>
      <c r="I214" s="529">
        <v>9</v>
      </c>
      <c r="J214" s="531">
        <f>H214*I214*F214</f>
        <v>39537</v>
      </c>
      <c r="K214" s="90" t="s">
        <v>654</v>
      </c>
      <c r="L214" s="75">
        <v>39781.15</v>
      </c>
      <c r="M214" s="41" t="s">
        <v>651</v>
      </c>
      <c r="N214" s="41">
        <v>2</v>
      </c>
      <c r="O214" s="41"/>
      <c r="P214" s="274">
        <v>19890.6</v>
      </c>
    </row>
    <row r="215" spans="1:16" ht="18.75">
      <c r="A215" s="578"/>
      <c r="B215" s="490"/>
      <c r="C215" s="451"/>
      <c r="D215" s="55"/>
      <c r="E215" s="33"/>
      <c r="F215" s="55"/>
      <c r="G215" s="519"/>
      <c r="H215" s="519"/>
      <c r="I215" s="520"/>
      <c r="J215" s="545"/>
      <c r="K215" s="390" t="s">
        <v>939</v>
      </c>
      <c r="L215" s="41" t="s">
        <v>820</v>
      </c>
      <c r="M215" s="41"/>
      <c r="N215" s="41"/>
      <c r="O215" s="41"/>
      <c r="P215" s="41"/>
    </row>
    <row r="216" spans="1:16" ht="15.75">
      <c r="A216" s="578"/>
      <c r="B216" s="515"/>
      <c r="C216" s="452"/>
      <c r="D216" s="55"/>
      <c r="E216" s="33"/>
      <c r="F216" s="55"/>
      <c r="G216" s="538"/>
      <c r="H216" s="538"/>
      <c r="I216" s="530"/>
      <c r="J216" s="532"/>
      <c r="K216" s="90" t="s">
        <v>935</v>
      </c>
      <c r="L216" s="41" t="s">
        <v>820</v>
      </c>
      <c r="M216" s="41"/>
      <c r="N216" s="41"/>
      <c r="O216" s="41"/>
      <c r="P216" s="41"/>
    </row>
    <row r="217" spans="1:16" ht="15.75">
      <c r="A217" s="578"/>
      <c r="B217" s="17">
        <v>39</v>
      </c>
      <c r="C217" s="148" t="s">
        <v>339</v>
      </c>
      <c r="D217" s="55">
        <f t="shared" si="6"/>
        <v>3410.2</v>
      </c>
      <c r="E217" s="33">
        <v>715</v>
      </c>
      <c r="F217" s="55">
        <v>2695.2</v>
      </c>
      <c r="G217" s="279">
        <v>190381.47</v>
      </c>
      <c r="H217" s="58"/>
      <c r="I217" s="33"/>
      <c r="J217" s="102">
        <f>H217*I217*F217</f>
        <v>0</v>
      </c>
      <c r="K217" s="81"/>
      <c r="L217" s="41"/>
      <c r="M217" s="41"/>
      <c r="N217" s="41"/>
      <c r="O217" s="41"/>
      <c r="P217" s="41"/>
    </row>
    <row r="218" spans="1:16" ht="15.75">
      <c r="A218" s="578"/>
      <c r="B218" s="32">
        <v>40</v>
      </c>
      <c r="C218" s="149" t="s">
        <v>340</v>
      </c>
      <c r="D218" s="55">
        <f t="shared" si="6"/>
        <v>3493</v>
      </c>
      <c r="E218" s="33">
        <v>638</v>
      </c>
      <c r="F218" s="55">
        <v>2855</v>
      </c>
      <c r="G218" s="280">
        <v>-150544.41</v>
      </c>
      <c r="H218" s="58"/>
      <c r="I218" s="33"/>
      <c r="J218" s="102">
        <f>H218*I218*F218</f>
        <v>0</v>
      </c>
      <c r="K218" s="189"/>
      <c r="L218" s="165"/>
      <c r="M218" s="165"/>
      <c r="N218" s="165"/>
      <c r="O218" s="211"/>
      <c r="P218" s="165"/>
    </row>
    <row r="219" spans="1:16" ht="15.75">
      <c r="A219" s="578"/>
      <c r="B219" s="17">
        <v>41</v>
      </c>
      <c r="C219" s="148" t="s">
        <v>341</v>
      </c>
      <c r="D219" s="55">
        <f t="shared" si="6"/>
        <v>3128.8</v>
      </c>
      <c r="E219" s="33">
        <v>521.5</v>
      </c>
      <c r="F219" s="55">
        <v>2607.3</v>
      </c>
      <c r="G219" s="279">
        <v>87334.88</v>
      </c>
      <c r="H219" s="58"/>
      <c r="I219" s="33"/>
      <c r="J219" s="102">
        <f>H219*I219*F219</f>
        <v>0</v>
      </c>
      <c r="K219" s="112"/>
      <c r="L219" s="262"/>
      <c r="M219" s="41"/>
      <c r="N219" s="41"/>
      <c r="O219" s="41"/>
      <c r="P219" s="41"/>
    </row>
    <row r="220" spans="1:16" ht="15.75">
      <c r="A220" s="578"/>
      <c r="B220" s="17">
        <v>42</v>
      </c>
      <c r="C220" s="148" t="s">
        <v>342</v>
      </c>
      <c r="D220" s="55">
        <f t="shared" si="6"/>
        <v>3784.6</v>
      </c>
      <c r="E220" s="33">
        <v>791.4</v>
      </c>
      <c r="F220" s="55">
        <v>2993.2</v>
      </c>
      <c r="G220" s="279">
        <v>124321.37</v>
      </c>
      <c r="H220" s="58"/>
      <c r="I220" s="33"/>
      <c r="J220" s="102">
        <f>H220*I220*F220</f>
        <v>0</v>
      </c>
      <c r="K220" s="112"/>
      <c r="L220" s="41"/>
      <c r="M220" s="41"/>
      <c r="N220" s="41"/>
      <c r="O220" s="64"/>
      <c r="P220" s="41"/>
    </row>
    <row r="221" spans="1:16" ht="15.75">
      <c r="A221" s="578"/>
      <c r="B221" s="17">
        <v>43</v>
      </c>
      <c r="C221" s="148" t="s">
        <v>343</v>
      </c>
      <c r="D221" s="55">
        <f t="shared" si="6"/>
        <v>16031.2</v>
      </c>
      <c r="E221" s="33">
        <v>0</v>
      </c>
      <c r="F221" s="55">
        <v>16031.2</v>
      </c>
      <c r="G221" s="279">
        <v>682224.71</v>
      </c>
      <c r="H221" s="58"/>
      <c r="I221" s="33"/>
      <c r="J221" s="102">
        <f>H221*I221*F221</f>
        <v>0</v>
      </c>
      <c r="K221" s="112"/>
      <c r="L221" s="87"/>
      <c r="M221" s="65"/>
      <c r="N221" s="65"/>
      <c r="O221" s="66"/>
      <c r="P221" s="87"/>
    </row>
    <row r="222" spans="1:18" ht="15.75">
      <c r="A222" s="582"/>
      <c r="B222" s="17"/>
      <c r="C222" s="82" t="s">
        <v>50</v>
      </c>
      <c r="D222" s="82">
        <f>SUM(D146:D221)</f>
        <v>131425.16999999998</v>
      </c>
      <c r="E222" s="83">
        <f>SUM(E146:E221)</f>
        <v>16902.839999999997</v>
      </c>
      <c r="F222" s="82">
        <f>SUM(F146:F221)</f>
        <v>114522.33</v>
      </c>
      <c r="G222" s="200"/>
      <c r="H222" s="83"/>
      <c r="I222" s="83"/>
      <c r="J222" s="200">
        <f>SUM(J146:J221)</f>
        <v>1468141.6491999999</v>
      </c>
      <c r="K222" s="193"/>
      <c r="L222" s="39">
        <f>SUM(L146:L221)</f>
        <v>3319266.9400000004</v>
      </c>
      <c r="M222" s="104"/>
      <c r="N222" s="104"/>
      <c r="O222" s="327">
        <f>SUM(O146:O221)</f>
        <v>20397.780000000002</v>
      </c>
      <c r="P222" s="39">
        <f>SUM(P146:P221)</f>
        <v>3728317.4800000014</v>
      </c>
      <c r="R222" s="45"/>
    </row>
    <row r="223" spans="1:16" ht="47.25">
      <c r="A223" s="576"/>
      <c r="B223" s="577"/>
      <c r="C223" s="26" t="s">
        <v>49</v>
      </c>
      <c r="D223" s="27" t="s">
        <v>76</v>
      </c>
      <c r="E223" s="27" t="s">
        <v>77</v>
      </c>
      <c r="F223" s="15" t="s">
        <v>571</v>
      </c>
      <c r="G223" s="16" t="s">
        <v>597</v>
      </c>
      <c r="H223" s="16" t="s">
        <v>598</v>
      </c>
      <c r="I223" s="16" t="s">
        <v>599</v>
      </c>
      <c r="J223" s="16" t="s">
        <v>600</v>
      </c>
      <c r="K223" s="16" t="s">
        <v>570</v>
      </c>
      <c r="L223" s="16" t="s">
        <v>601</v>
      </c>
      <c r="M223" s="16" t="s">
        <v>573</v>
      </c>
      <c r="N223" s="16" t="s">
        <v>574</v>
      </c>
      <c r="O223" s="16" t="s">
        <v>647</v>
      </c>
      <c r="P223" s="16" t="s">
        <v>572</v>
      </c>
    </row>
    <row r="224" spans="1:16" ht="15.75">
      <c r="A224" s="573" t="s">
        <v>579</v>
      </c>
      <c r="B224" s="17">
        <v>1</v>
      </c>
      <c r="C224" s="109" t="s">
        <v>344</v>
      </c>
      <c r="D224" s="55">
        <f t="shared" si="6"/>
        <v>2549.7000000000003</v>
      </c>
      <c r="E224" s="55">
        <v>333.9</v>
      </c>
      <c r="F224" s="55">
        <v>2215.8</v>
      </c>
      <c r="G224" s="279">
        <v>77965.42</v>
      </c>
      <c r="H224" s="58"/>
      <c r="I224" s="33"/>
      <c r="J224" s="236">
        <f>H224*I224*F224</f>
        <v>0</v>
      </c>
      <c r="K224" s="112"/>
      <c r="L224" s="41"/>
      <c r="M224" s="64"/>
      <c r="N224" s="41"/>
      <c r="O224" s="64"/>
      <c r="P224" s="41"/>
    </row>
    <row r="225" spans="1:16" ht="15.75">
      <c r="A225" s="574"/>
      <c r="B225" s="17">
        <v>2</v>
      </c>
      <c r="C225" s="109" t="s">
        <v>345</v>
      </c>
      <c r="D225" s="55">
        <f t="shared" si="6"/>
        <v>3165.4</v>
      </c>
      <c r="E225" s="55">
        <v>458.1</v>
      </c>
      <c r="F225" s="55">
        <v>2707.3</v>
      </c>
      <c r="G225" s="279">
        <v>194334.11</v>
      </c>
      <c r="H225" s="58">
        <v>2</v>
      </c>
      <c r="I225" s="33">
        <v>6</v>
      </c>
      <c r="J225" s="236">
        <f>H225*I225*F225</f>
        <v>32487.600000000002</v>
      </c>
      <c r="K225" s="81"/>
      <c r="L225" s="41"/>
      <c r="M225" s="64"/>
      <c r="N225" s="41"/>
      <c r="O225" s="64"/>
      <c r="P225" s="41"/>
    </row>
    <row r="226" spans="1:16" ht="15.75">
      <c r="A226" s="574"/>
      <c r="B226" s="32">
        <v>3</v>
      </c>
      <c r="C226" s="233" t="s">
        <v>346</v>
      </c>
      <c r="D226" s="55">
        <f t="shared" si="6"/>
        <v>3143.5</v>
      </c>
      <c r="E226" s="55">
        <v>765.8</v>
      </c>
      <c r="F226" s="54">
        <v>2377.7</v>
      </c>
      <c r="G226" s="281">
        <v>39524.24</v>
      </c>
      <c r="H226" s="58">
        <v>2.41</v>
      </c>
      <c r="I226" s="33">
        <v>12</v>
      </c>
      <c r="J226" s="236">
        <f>H226*I226*F226</f>
        <v>68763.084</v>
      </c>
      <c r="K226" s="112" t="s">
        <v>620</v>
      </c>
      <c r="L226" s="75">
        <v>57106.42</v>
      </c>
      <c r="M226" s="64" t="s">
        <v>652</v>
      </c>
      <c r="N226" s="41">
        <v>330.5</v>
      </c>
      <c r="O226" s="336">
        <v>385.45</v>
      </c>
      <c r="P226" s="274">
        <v>55063.74</v>
      </c>
    </row>
    <row r="227" spans="1:16" ht="15.75">
      <c r="A227" s="574"/>
      <c r="B227" s="514">
        <v>4</v>
      </c>
      <c r="C227" s="517" t="s">
        <v>347</v>
      </c>
      <c r="D227" s="55"/>
      <c r="E227" s="55"/>
      <c r="F227" s="54"/>
      <c r="G227" s="537">
        <v>60199.93</v>
      </c>
      <c r="H227" s="58"/>
      <c r="I227" s="33"/>
      <c r="J227" s="236"/>
      <c r="K227" s="112" t="s">
        <v>738</v>
      </c>
      <c r="L227" s="359"/>
      <c r="M227" s="361" t="s">
        <v>651</v>
      </c>
      <c r="N227" s="359">
        <v>1</v>
      </c>
      <c r="O227" s="361"/>
      <c r="P227" s="274">
        <v>70770.91</v>
      </c>
    </row>
    <row r="228" spans="1:16" ht="31.5">
      <c r="A228" s="574"/>
      <c r="B228" s="515"/>
      <c r="C228" s="516"/>
      <c r="D228" s="55">
        <f t="shared" si="6"/>
        <v>2708.2000000000003</v>
      </c>
      <c r="E228" s="55">
        <v>501.8</v>
      </c>
      <c r="F228" s="55">
        <v>2206.4</v>
      </c>
      <c r="G228" s="538"/>
      <c r="H228" s="58"/>
      <c r="I228" s="33"/>
      <c r="J228" s="236">
        <f>H228*I228*F228</f>
        <v>0</v>
      </c>
      <c r="K228" s="90" t="s">
        <v>623</v>
      </c>
      <c r="L228" s="165"/>
      <c r="M228" s="165"/>
      <c r="N228" s="165"/>
      <c r="O228" s="211"/>
      <c r="P228" s="165"/>
    </row>
    <row r="229" spans="1:16" ht="15.75">
      <c r="A229" s="574"/>
      <c r="B229" s="17">
        <v>5</v>
      </c>
      <c r="C229" s="109" t="s">
        <v>348</v>
      </c>
      <c r="D229" s="55">
        <f aca="true" t="shared" si="8" ref="D229:D311">E229+F229</f>
        <v>2688.5</v>
      </c>
      <c r="E229" s="55">
        <v>488</v>
      </c>
      <c r="F229" s="55">
        <v>2200.5</v>
      </c>
      <c r="G229" s="279">
        <v>67242.84</v>
      </c>
      <c r="H229" s="58"/>
      <c r="I229" s="33"/>
      <c r="J229" s="236">
        <f>H229*I229*F229</f>
        <v>0</v>
      </c>
      <c r="K229" s="189"/>
      <c r="L229" s="41"/>
      <c r="M229" s="41"/>
      <c r="N229" s="41"/>
      <c r="O229" s="64"/>
      <c r="P229" s="41"/>
    </row>
    <row r="230" spans="1:16" ht="15.75">
      <c r="A230" s="574"/>
      <c r="B230" s="514">
        <v>6</v>
      </c>
      <c r="C230" s="517" t="s">
        <v>349</v>
      </c>
      <c r="D230" s="55"/>
      <c r="E230" s="55"/>
      <c r="F230" s="54"/>
      <c r="G230" s="537">
        <v>159719.27</v>
      </c>
      <c r="H230" s="537">
        <v>3.15</v>
      </c>
      <c r="I230" s="529">
        <v>12</v>
      </c>
      <c r="J230" s="531">
        <f>H230*I230*F231</f>
        <v>104237.27999999998</v>
      </c>
      <c r="K230" s="533" t="s">
        <v>689</v>
      </c>
      <c r="L230" s="535">
        <v>139637.67</v>
      </c>
      <c r="M230" s="531" t="s">
        <v>652</v>
      </c>
      <c r="N230" s="537">
        <v>42.5</v>
      </c>
      <c r="O230" s="559">
        <v>977.46</v>
      </c>
      <c r="P230" s="546">
        <v>139637.67</v>
      </c>
    </row>
    <row r="231" spans="1:16" ht="15.75">
      <c r="A231" s="574"/>
      <c r="B231" s="490"/>
      <c r="C231" s="518"/>
      <c r="D231" s="55">
        <f t="shared" si="8"/>
        <v>3157.2</v>
      </c>
      <c r="E231" s="55">
        <v>399.6</v>
      </c>
      <c r="F231" s="54">
        <v>2757.6</v>
      </c>
      <c r="G231" s="519"/>
      <c r="H231" s="519"/>
      <c r="I231" s="520"/>
      <c r="J231" s="545"/>
      <c r="K231" s="534"/>
      <c r="L231" s="536"/>
      <c r="M231" s="532"/>
      <c r="N231" s="538"/>
      <c r="O231" s="560"/>
      <c r="P231" s="525"/>
    </row>
    <row r="232" spans="1:16" ht="15.75">
      <c r="A232" s="574"/>
      <c r="B232" s="490"/>
      <c r="C232" s="518"/>
      <c r="D232" s="54"/>
      <c r="E232" s="55"/>
      <c r="F232" s="54"/>
      <c r="G232" s="519"/>
      <c r="H232" s="519"/>
      <c r="I232" s="520"/>
      <c r="J232" s="545"/>
      <c r="K232" s="71" t="s">
        <v>750</v>
      </c>
      <c r="L232" s="362">
        <v>34750.91</v>
      </c>
      <c r="M232" s="97" t="s">
        <v>651</v>
      </c>
      <c r="N232" s="343">
        <v>1</v>
      </c>
      <c r="O232" s="392">
        <v>337.26</v>
      </c>
      <c r="P232" s="393">
        <v>34413.65</v>
      </c>
    </row>
    <row r="233" spans="1:16" ht="15.75" customHeight="1">
      <c r="A233" s="574"/>
      <c r="B233" s="515"/>
      <c r="C233" s="516"/>
      <c r="D233" s="54"/>
      <c r="E233" s="55"/>
      <c r="F233" s="54"/>
      <c r="G233" s="538"/>
      <c r="H233" s="538"/>
      <c r="I233" s="530"/>
      <c r="J233" s="532"/>
      <c r="K233" s="71" t="s">
        <v>744</v>
      </c>
      <c r="L233" s="362">
        <v>79593.73</v>
      </c>
      <c r="M233" s="97" t="s">
        <v>651</v>
      </c>
      <c r="N233" s="41">
        <f>G230+J230</f>
        <v>263956.55</v>
      </c>
      <c r="O233" s="336">
        <v>726.86</v>
      </c>
      <c r="P233" s="274">
        <v>74169.56</v>
      </c>
    </row>
    <row r="234" spans="1:16" ht="15.75">
      <c r="A234" s="574"/>
      <c r="B234" s="32">
        <v>7</v>
      </c>
      <c r="C234" s="233" t="s">
        <v>350</v>
      </c>
      <c r="D234" s="54">
        <f t="shared" si="8"/>
        <v>3159.2</v>
      </c>
      <c r="E234" s="55">
        <v>584.5</v>
      </c>
      <c r="F234" s="54">
        <v>2574.7</v>
      </c>
      <c r="G234" s="281">
        <v>149537.13</v>
      </c>
      <c r="H234" s="57"/>
      <c r="I234" s="51"/>
      <c r="J234" s="236">
        <f>H234*I234*F234</f>
        <v>0</v>
      </c>
      <c r="K234" s="90"/>
      <c r="L234" s="41"/>
      <c r="M234" s="64"/>
      <c r="N234" s="41"/>
      <c r="O234" s="92"/>
      <c r="P234" s="41"/>
    </row>
    <row r="235" spans="1:16" ht="15.75">
      <c r="A235" s="574"/>
      <c r="B235" s="514">
        <v>8</v>
      </c>
      <c r="C235" s="517" t="s">
        <v>351</v>
      </c>
      <c r="D235" s="55">
        <f t="shared" si="8"/>
        <v>2613.3</v>
      </c>
      <c r="E235" s="55">
        <v>698.3</v>
      </c>
      <c r="F235" s="54">
        <v>1915</v>
      </c>
      <c r="G235" s="537">
        <v>182991.03</v>
      </c>
      <c r="H235" s="58">
        <v>2.5</v>
      </c>
      <c r="I235" s="33">
        <v>12</v>
      </c>
      <c r="J235" s="236">
        <f>H235*I235*F235</f>
        <v>57450</v>
      </c>
      <c r="K235" s="90" t="s">
        <v>586</v>
      </c>
      <c r="L235" s="41"/>
      <c r="M235" s="64"/>
      <c r="N235" s="41"/>
      <c r="O235" s="64"/>
      <c r="P235" s="41"/>
    </row>
    <row r="236" spans="1:16" ht="37.5">
      <c r="A236" s="574"/>
      <c r="B236" s="515"/>
      <c r="C236" s="516"/>
      <c r="D236" s="55"/>
      <c r="E236" s="55"/>
      <c r="F236" s="54"/>
      <c r="G236" s="538"/>
      <c r="H236" s="58"/>
      <c r="I236" s="33"/>
      <c r="J236" s="236"/>
      <c r="K236" s="390" t="s">
        <v>936</v>
      </c>
      <c r="L236" s="75">
        <v>46642.09</v>
      </c>
      <c r="M236" s="64" t="s">
        <v>651</v>
      </c>
      <c r="N236" s="41">
        <v>4</v>
      </c>
      <c r="O236" s="64"/>
      <c r="P236" s="274">
        <v>46642.09</v>
      </c>
    </row>
    <row r="237" spans="1:16" ht="15.75">
      <c r="A237" s="574"/>
      <c r="B237" s="17">
        <v>9</v>
      </c>
      <c r="C237" s="109" t="s">
        <v>352</v>
      </c>
      <c r="D237" s="55">
        <f t="shared" si="8"/>
        <v>2531.8</v>
      </c>
      <c r="E237" s="55">
        <v>611.2</v>
      </c>
      <c r="F237" s="55">
        <v>1920.6</v>
      </c>
      <c r="G237" s="279">
        <v>43654.77</v>
      </c>
      <c r="H237" s="58"/>
      <c r="I237" s="33"/>
      <c r="J237" s="236">
        <f aca="true" t="shared" si="9" ref="J237:J245">H237*I237*F237</f>
        <v>0</v>
      </c>
      <c r="K237" s="90" t="s">
        <v>696</v>
      </c>
      <c r="L237" s="41"/>
      <c r="M237" s="64" t="s">
        <v>651</v>
      </c>
      <c r="N237" s="41">
        <v>1</v>
      </c>
      <c r="O237" s="64"/>
      <c r="P237" s="274">
        <v>252007.25</v>
      </c>
    </row>
    <row r="238" spans="1:16" ht="15.75">
      <c r="A238" s="574"/>
      <c r="B238" s="17">
        <v>10</v>
      </c>
      <c r="C238" s="109" t="s">
        <v>353</v>
      </c>
      <c r="D238" s="55">
        <f t="shared" si="8"/>
        <v>2555.1000000000004</v>
      </c>
      <c r="E238" s="55">
        <v>404.3</v>
      </c>
      <c r="F238" s="55">
        <v>2150.8</v>
      </c>
      <c r="G238" s="279">
        <v>277124.42</v>
      </c>
      <c r="H238" s="58"/>
      <c r="I238" s="33"/>
      <c r="J238" s="236">
        <f t="shared" si="9"/>
        <v>0</v>
      </c>
      <c r="K238" s="81"/>
      <c r="L238" s="41"/>
      <c r="M238" s="64"/>
      <c r="N238" s="41"/>
      <c r="O238" s="64"/>
      <c r="P238" s="41"/>
    </row>
    <row r="239" spans="1:16" ht="15.75">
      <c r="A239" s="574"/>
      <c r="B239" s="17">
        <v>11</v>
      </c>
      <c r="C239" s="109" t="s">
        <v>354</v>
      </c>
      <c r="D239" s="55">
        <f t="shared" si="8"/>
        <v>2937.3</v>
      </c>
      <c r="E239" s="55">
        <v>533.2</v>
      </c>
      <c r="F239" s="55">
        <v>2404.1</v>
      </c>
      <c r="G239" s="279">
        <v>92069.93</v>
      </c>
      <c r="H239" s="58"/>
      <c r="I239" s="33"/>
      <c r="J239" s="236">
        <f t="shared" si="9"/>
        <v>0</v>
      </c>
      <c r="K239" s="112"/>
      <c r="L239" s="41"/>
      <c r="M239" s="64"/>
      <c r="N239" s="41"/>
      <c r="O239" s="64"/>
      <c r="P239" s="41"/>
    </row>
    <row r="240" spans="1:16" ht="15.75">
      <c r="A240" s="574"/>
      <c r="B240" s="17">
        <v>12</v>
      </c>
      <c r="C240" s="109" t="s">
        <v>355</v>
      </c>
      <c r="D240" s="55">
        <f t="shared" si="8"/>
        <v>2020.7</v>
      </c>
      <c r="E240" s="55">
        <v>215.5</v>
      </c>
      <c r="F240" s="55">
        <v>1805.2</v>
      </c>
      <c r="G240" s="280">
        <v>-144402.18</v>
      </c>
      <c r="H240" s="58">
        <v>2</v>
      </c>
      <c r="I240" s="33">
        <v>9</v>
      </c>
      <c r="J240" s="236">
        <f t="shared" si="9"/>
        <v>32493.600000000002</v>
      </c>
      <c r="K240" s="90" t="s">
        <v>586</v>
      </c>
      <c r="L240" s="41"/>
      <c r="M240" s="64"/>
      <c r="N240" s="41"/>
      <c r="O240" s="64"/>
      <c r="P240" s="41"/>
    </row>
    <row r="241" spans="1:16" ht="15.75">
      <c r="A241" s="574"/>
      <c r="B241" s="17">
        <v>13</v>
      </c>
      <c r="C241" s="109" t="s">
        <v>356</v>
      </c>
      <c r="D241" s="55">
        <f t="shared" si="8"/>
        <v>1919.8000000000002</v>
      </c>
      <c r="E241" s="55">
        <v>441.4</v>
      </c>
      <c r="F241" s="55">
        <v>1478.4</v>
      </c>
      <c r="G241" s="280">
        <v>-5791.4</v>
      </c>
      <c r="H241" s="58"/>
      <c r="I241" s="33"/>
      <c r="J241" s="236">
        <f t="shared" si="9"/>
        <v>0</v>
      </c>
      <c r="K241" s="81"/>
      <c r="L241" s="41"/>
      <c r="M241" s="64"/>
      <c r="N241" s="41"/>
      <c r="O241" s="64"/>
      <c r="P241" s="41"/>
    </row>
    <row r="242" spans="1:16" ht="15.75">
      <c r="A242" s="574"/>
      <c r="B242" s="32">
        <v>14</v>
      </c>
      <c r="C242" s="233" t="s">
        <v>357</v>
      </c>
      <c r="D242" s="55">
        <f t="shared" si="8"/>
        <v>2479.3</v>
      </c>
      <c r="E242" s="55">
        <v>609</v>
      </c>
      <c r="F242" s="55">
        <v>1870.3</v>
      </c>
      <c r="G242" s="280">
        <v>-127558.55</v>
      </c>
      <c r="H242" s="58"/>
      <c r="I242" s="33"/>
      <c r="J242" s="236">
        <f t="shared" si="9"/>
        <v>0</v>
      </c>
      <c r="K242" s="263"/>
      <c r="L242" s="41"/>
      <c r="M242" s="64"/>
      <c r="N242" s="41"/>
      <c r="O242" s="92"/>
      <c r="P242" s="41"/>
    </row>
    <row r="243" spans="1:16" ht="15.75">
      <c r="A243" s="574"/>
      <c r="B243" s="17">
        <v>15</v>
      </c>
      <c r="C243" s="109" t="s">
        <v>358</v>
      </c>
      <c r="D243" s="55">
        <f t="shared" si="8"/>
        <v>2486.9</v>
      </c>
      <c r="E243" s="55">
        <v>341.5</v>
      </c>
      <c r="F243" s="55">
        <v>2145.4</v>
      </c>
      <c r="G243" s="279">
        <v>173053.96</v>
      </c>
      <c r="H243" s="58">
        <v>2.65</v>
      </c>
      <c r="I243" s="33">
        <v>12</v>
      </c>
      <c r="J243" s="236">
        <f t="shared" si="9"/>
        <v>68223.72</v>
      </c>
      <c r="K243" s="112" t="s">
        <v>683</v>
      </c>
      <c r="L243" s="75">
        <v>251834.97</v>
      </c>
      <c r="M243" s="64" t="s">
        <v>652</v>
      </c>
      <c r="N243" s="41">
        <v>212</v>
      </c>
      <c r="O243" s="336">
        <v>2444.03</v>
      </c>
      <c r="P243" s="274">
        <v>249390.95</v>
      </c>
    </row>
    <row r="244" spans="1:16" ht="15.75">
      <c r="A244" s="574"/>
      <c r="B244" s="32">
        <v>16</v>
      </c>
      <c r="C244" s="233" t="s">
        <v>359</v>
      </c>
      <c r="D244" s="55">
        <f t="shared" si="8"/>
        <v>6485.3</v>
      </c>
      <c r="E244" s="55">
        <v>1417.83</v>
      </c>
      <c r="F244" s="55">
        <v>5067.47</v>
      </c>
      <c r="G244" s="57">
        <v>292776.84</v>
      </c>
      <c r="H244" s="58"/>
      <c r="I244" s="33"/>
      <c r="J244" s="236">
        <f t="shared" si="9"/>
        <v>0</v>
      </c>
      <c r="K244" s="90"/>
      <c r="L244" s="41"/>
      <c r="M244" s="64"/>
      <c r="N244" s="41"/>
      <c r="O244" s="64"/>
      <c r="P244" s="165"/>
    </row>
    <row r="245" spans="1:16" ht="15.75">
      <c r="A245" s="574"/>
      <c r="B245" s="514">
        <v>17</v>
      </c>
      <c r="C245" s="491" t="s">
        <v>360</v>
      </c>
      <c r="D245" s="55">
        <f t="shared" si="8"/>
        <v>4083.3</v>
      </c>
      <c r="E245" s="55">
        <v>523.9</v>
      </c>
      <c r="F245" s="55">
        <v>3559.4</v>
      </c>
      <c r="G245" s="537">
        <v>143526.58</v>
      </c>
      <c r="H245" s="58">
        <v>2</v>
      </c>
      <c r="I245" s="33">
        <v>12</v>
      </c>
      <c r="J245" s="236">
        <f t="shared" si="9"/>
        <v>85425.6</v>
      </c>
      <c r="K245" s="90" t="s">
        <v>586</v>
      </c>
      <c r="L245" s="41"/>
      <c r="M245" s="64"/>
      <c r="N245" s="41"/>
      <c r="O245" s="64"/>
      <c r="P245" s="41"/>
    </row>
    <row r="246" spans="1:16" ht="15.75">
      <c r="A246" s="574"/>
      <c r="B246" s="515"/>
      <c r="C246" s="452"/>
      <c r="D246" s="55"/>
      <c r="E246" s="55"/>
      <c r="F246" s="54"/>
      <c r="G246" s="538"/>
      <c r="H246" s="57"/>
      <c r="I246" s="51"/>
      <c r="J246" s="236"/>
      <c r="K246" s="90" t="s">
        <v>649</v>
      </c>
      <c r="L246" s="75">
        <v>2200</v>
      </c>
      <c r="M246" s="64"/>
      <c r="N246" s="41" t="s">
        <v>650</v>
      </c>
      <c r="O246" s="64"/>
      <c r="P246" s="274">
        <v>2200</v>
      </c>
    </row>
    <row r="247" spans="1:16" ht="15.75">
      <c r="A247" s="574"/>
      <c r="B247" s="32">
        <v>18</v>
      </c>
      <c r="C247" s="233" t="s">
        <v>361</v>
      </c>
      <c r="D247" s="55">
        <f t="shared" si="8"/>
        <v>2532.3999999999996</v>
      </c>
      <c r="E247" s="55">
        <v>403.2</v>
      </c>
      <c r="F247" s="54">
        <v>2129.2</v>
      </c>
      <c r="G247" s="281">
        <v>146903.64</v>
      </c>
      <c r="H247" s="57"/>
      <c r="I247" s="51"/>
      <c r="J247" s="236">
        <f>H247*I247*F247</f>
        <v>0</v>
      </c>
      <c r="K247" s="90" t="s">
        <v>696</v>
      </c>
      <c r="L247" s="165"/>
      <c r="M247" s="165"/>
      <c r="N247" s="165"/>
      <c r="O247" s="211"/>
      <c r="P247" s="316">
        <v>225203.55</v>
      </c>
    </row>
    <row r="248" spans="1:16" ht="31.5">
      <c r="A248" s="574"/>
      <c r="B248" s="17">
        <v>19</v>
      </c>
      <c r="C248" s="149" t="s">
        <v>362</v>
      </c>
      <c r="D248" s="55">
        <f t="shared" si="8"/>
        <v>2539.1</v>
      </c>
      <c r="E248" s="55">
        <v>302</v>
      </c>
      <c r="F248" s="55">
        <v>2237.1</v>
      </c>
      <c r="G248" s="281">
        <v>183608.85</v>
      </c>
      <c r="H248" s="57"/>
      <c r="I248" s="51"/>
      <c r="J248" s="236">
        <f>H248*I248*F248</f>
        <v>0</v>
      </c>
      <c r="K248" s="90" t="s">
        <v>608</v>
      </c>
      <c r="L248" s="272">
        <v>183608.85</v>
      </c>
      <c r="M248" s="165" t="s">
        <v>652</v>
      </c>
      <c r="N248" s="165">
        <v>685.5</v>
      </c>
      <c r="O248" s="337">
        <v>1276.32</v>
      </c>
      <c r="P248" s="337">
        <v>91166.33</v>
      </c>
    </row>
    <row r="249" spans="1:16" ht="15.75">
      <c r="A249" s="574"/>
      <c r="B249" s="32">
        <v>20</v>
      </c>
      <c r="C249" s="233" t="s">
        <v>363</v>
      </c>
      <c r="D249" s="54">
        <f t="shared" si="8"/>
        <v>3175.6</v>
      </c>
      <c r="E249" s="55">
        <v>816.9</v>
      </c>
      <c r="F249" s="54">
        <v>2358.7</v>
      </c>
      <c r="G249" s="281">
        <v>164855.25</v>
      </c>
      <c r="H249" s="57"/>
      <c r="I249" s="51"/>
      <c r="J249" s="236">
        <f>H249*I249*F249</f>
        <v>0</v>
      </c>
      <c r="K249" s="112"/>
      <c r="L249" s="65"/>
      <c r="M249" s="41"/>
      <c r="N249" s="77"/>
      <c r="O249" s="77"/>
      <c r="P249" s="77"/>
    </row>
    <row r="250" spans="1:16" ht="15.75">
      <c r="A250" s="574"/>
      <c r="B250" s="514">
        <v>21</v>
      </c>
      <c r="C250" s="517" t="s">
        <v>364</v>
      </c>
      <c r="D250" s="54"/>
      <c r="E250" s="55"/>
      <c r="F250" s="54"/>
      <c r="G250" s="281"/>
      <c r="H250" s="57"/>
      <c r="I250" s="51"/>
      <c r="J250" s="236"/>
      <c r="K250" s="112" t="s">
        <v>826</v>
      </c>
      <c r="L250" s="535">
        <v>393944.06</v>
      </c>
      <c r="M250" s="41"/>
      <c r="N250" s="77"/>
      <c r="O250" s="77"/>
      <c r="P250" s="315">
        <v>18758.46</v>
      </c>
    </row>
    <row r="251" spans="1:16" ht="15.75">
      <c r="A251" s="574"/>
      <c r="B251" s="515"/>
      <c r="C251" s="516"/>
      <c r="D251" s="55">
        <f t="shared" si="8"/>
        <v>3178.5</v>
      </c>
      <c r="E251" s="55">
        <v>557.8</v>
      </c>
      <c r="F251" s="55">
        <v>2620.7</v>
      </c>
      <c r="G251" s="279">
        <v>184901.65</v>
      </c>
      <c r="H251" s="58"/>
      <c r="I251" s="33"/>
      <c r="J251" s="236">
        <f aca="true" t="shared" si="10" ref="J251:J256">H251*I251*F251</f>
        <v>0</v>
      </c>
      <c r="K251" s="90" t="s">
        <v>628</v>
      </c>
      <c r="L251" s="536"/>
      <c r="M251" s="41"/>
      <c r="N251" s="41"/>
      <c r="O251" s="41"/>
      <c r="P251" s="274">
        <v>375180.72</v>
      </c>
    </row>
    <row r="252" spans="1:16" ht="15.75">
      <c r="A252" s="574"/>
      <c r="B252" s="17">
        <v>22</v>
      </c>
      <c r="C252" s="109" t="s">
        <v>365</v>
      </c>
      <c r="D252" s="55">
        <f t="shared" si="8"/>
        <v>3096.4</v>
      </c>
      <c r="E252" s="55">
        <v>992.4</v>
      </c>
      <c r="F252" s="55">
        <v>2104</v>
      </c>
      <c r="G252" s="279">
        <v>62255.68</v>
      </c>
      <c r="H252" s="58">
        <v>3</v>
      </c>
      <c r="I252" s="33">
        <v>12</v>
      </c>
      <c r="J252" s="236">
        <f t="shared" si="10"/>
        <v>75744</v>
      </c>
      <c r="K252" s="90" t="s">
        <v>586</v>
      </c>
      <c r="L252" s="41"/>
      <c r="M252" s="41"/>
      <c r="N252" s="41"/>
      <c r="O252" s="41"/>
      <c r="P252" s="41"/>
    </row>
    <row r="253" spans="1:16" ht="15.75">
      <c r="A253" s="574"/>
      <c r="B253" s="17">
        <v>23</v>
      </c>
      <c r="C253" s="109" t="s">
        <v>366</v>
      </c>
      <c r="D253" s="55">
        <f t="shared" si="8"/>
        <v>3184.7</v>
      </c>
      <c r="E253" s="55">
        <v>615.6</v>
      </c>
      <c r="F253" s="55">
        <v>2569.1</v>
      </c>
      <c r="G253" s="279">
        <v>261379.19</v>
      </c>
      <c r="H253" s="58"/>
      <c r="I253" s="33"/>
      <c r="J253" s="236">
        <f t="shared" si="10"/>
        <v>0</v>
      </c>
      <c r="K253" s="90" t="s">
        <v>595</v>
      </c>
      <c r="L253" s="75">
        <v>261379.19</v>
      </c>
      <c r="M253" s="41" t="s">
        <v>652</v>
      </c>
      <c r="N253" s="41">
        <v>209</v>
      </c>
      <c r="O253" s="274">
        <v>1816.94</v>
      </c>
      <c r="P253" s="274">
        <v>259562.25</v>
      </c>
    </row>
    <row r="254" spans="1:16" ht="18.75">
      <c r="A254" s="574"/>
      <c r="B254" s="17">
        <v>24</v>
      </c>
      <c r="C254" s="109" t="s">
        <v>367</v>
      </c>
      <c r="D254" s="55">
        <f t="shared" si="8"/>
        <v>2880.1</v>
      </c>
      <c r="E254" s="55">
        <v>550.6</v>
      </c>
      <c r="F254" s="55">
        <v>2329.5</v>
      </c>
      <c r="G254" s="279">
        <v>58210.74</v>
      </c>
      <c r="H254" s="63"/>
      <c r="I254" s="62"/>
      <c r="J254" s="236">
        <f t="shared" si="10"/>
        <v>0</v>
      </c>
      <c r="K254" s="421" t="s">
        <v>937</v>
      </c>
      <c r="L254" s="406">
        <v>111492.58</v>
      </c>
      <c r="M254" s="165" t="s">
        <v>652</v>
      </c>
      <c r="N254" s="165">
        <v>705.3</v>
      </c>
      <c r="O254" s="337">
        <v>1060.34</v>
      </c>
      <c r="P254" s="316">
        <v>111492.58</v>
      </c>
    </row>
    <row r="255" spans="1:16" ht="31.5">
      <c r="A255" s="574"/>
      <c r="B255" s="17">
        <v>25</v>
      </c>
      <c r="C255" s="109" t="s">
        <v>368</v>
      </c>
      <c r="D255" s="55">
        <f t="shared" si="8"/>
        <v>2538.9</v>
      </c>
      <c r="E255" s="55">
        <v>300.5</v>
      </c>
      <c r="F255" s="55">
        <v>2238.4</v>
      </c>
      <c r="G255" s="279">
        <v>87040.35</v>
      </c>
      <c r="H255" s="63"/>
      <c r="I255" s="62"/>
      <c r="J255" s="236">
        <f t="shared" si="10"/>
        <v>0</v>
      </c>
      <c r="K255" s="90" t="s">
        <v>621</v>
      </c>
      <c r="L255" s="41"/>
      <c r="M255" s="41"/>
      <c r="N255" s="41"/>
      <c r="O255" s="41"/>
      <c r="P255" s="41" t="s">
        <v>673</v>
      </c>
    </row>
    <row r="256" spans="1:16" ht="15.75">
      <c r="A256" s="574"/>
      <c r="B256" s="514">
        <v>26</v>
      </c>
      <c r="C256" s="517" t="s">
        <v>369</v>
      </c>
      <c r="D256" s="54">
        <f t="shared" si="8"/>
        <v>18213.739999999998</v>
      </c>
      <c r="E256" s="33">
        <v>2209.6</v>
      </c>
      <c r="F256" s="54">
        <v>16004.14</v>
      </c>
      <c r="G256" s="537">
        <v>732267.28</v>
      </c>
      <c r="H256" s="537">
        <v>2</v>
      </c>
      <c r="I256" s="529">
        <v>12</v>
      </c>
      <c r="J256" s="531">
        <f t="shared" si="10"/>
        <v>384099.36</v>
      </c>
      <c r="K256" s="90" t="s">
        <v>657</v>
      </c>
      <c r="L256" s="41"/>
      <c r="M256" s="41"/>
      <c r="N256" s="41"/>
      <c r="O256" s="50"/>
      <c r="P256" s="41"/>
    </row>
    <row r="257" spans="1:16" ht="15.75">
      <c r="A257" s="574"/>
      <c r="B257" s="490"/>
      <c r="C257" s="518"/>
      <c r="D257" s="54"/>
      <c r="E257" s="33"/>
      <c r="F257" s="54"/>
      <c r="G257" s="519"/>
      <c r="H257" s="519"/>
      <c r="I257" s="520"/>
      <c r="J257" s="545"/>
      <c r="K257" s="90" t="s">
        <v>787</v>
      </c>
      <c r="L257" s="75">
        <v>25699.9</v>
      </c>
      <c r="M257" s="41" t="s">
        <v>651</v>
      </c>
      <c r="N257" s="41">
        <v>1</v>
      </c>
      <c r="O257" s="50"/>
      <c r="P257" s="274">
        <v>25699.9</v>
      </c>
    </row>
    <row r="258" spans="1:16" ht="15.75">
      <c r="A258" s="574"/>
      <c r="B258" s="490"/>
      <c r="C258" s="518"/>
      <c r="D258" s="54"/>
      <c r="E258" s="33"/>
      <c r="F258" s="54"/>
      <c r="G258" s="519"/>
      <c r="H258" s="519"/>
      <c r="I258" s="520"/>
      <c r="J258" s="545"/>
      <c r="K258" s="90" t="s">
        <v>796</v>
      </c>
      <c r="L258" s="75">
        <v>175221.22</v>
      </c>
      <c r="M258" s="41" t="s">
        <v>651</v>
      </c>
      <c r="N258" s="41">
        <v>4</v>
      </c>
      <c r="O258" s="351">
        <v>1538.74</v>
      </c>
      <c r="P258" s="274">
        <v>157015.18</v>
      </c>
    </row>
    <row r="259" spans="1:16" ht="37.5">
      <c r="A259" s="574"/>
      <c r="B259" s="490"/>
      <c r="C259" s="518"/>
      <c r="D259" s="54"/>
      <c r="E259" s="33"/>
      <c r="F259" s="54"/>
      <c r="G259" s="519"/>
      <c r="H259" s="519"/>
      <c r="I259" s="520"/>
      <c r="J259" s="545"/>
      <c r="K259" s="390" t="s">
        <v>818</v>
      </c>
      <c r="L259" s="406">
        <v>55891.67</v>
      </c>
      <c r="M259" s="407" t="s">
        <v>632</v>
      </c>
      <c r="N259" s="407">
        <v>31</v>
      </c>
      <c r="O259" s="408">
        <v>55891.67</v>
      </c>
      <c r="P259" s="408">
        <v>55891.67</v>
      </c>
    </row>
    <row r="260" spans="1:16" ht="15.75">
      <c r="A260" s="574"/>
      <c r="B260" s="490"/>
      <c r="C260" s="518"/>
      <c r="D260" s="54"/>
      <c r="E260" s="33"/>
      <c r="F260" s="54"/>
      <c r="G260" s="519"/>
      <c r="H260" s="519"/>
      <c r="I260" s="520"/>
      <c r="J260" s="545"/>
      <c r="K260" s="90" t="s">
        <v>775</v>
      </c>
      <c r="L260" s="75">
        <v>68319.44</v>
      </c>
      <c r="M260" s="41" t="s">
        <v>652</v>
      </c>
      <c r="N260" s="41">
        <v>127</v>
      </c>
      <c r="O260" s="357">
        <v>1399.75</v>
      </c>
      <c r="P260" s="274">
        <v>142831.33</v>
      </c>
    </row>
    <row r="261" spans="1:16" ht="15.75">
      <c r="A261" s="574"/>
      <c r="B261" s="490"/>
      <c r="C261" s="518"/>
      <c r="D261" s="54"/>
      <c r="E261" s="33"/>
      <c r="F261" s="54"/>
      <c r="G261" s="519"/>
      <c r="H261" s="519"/>
      <c r="I261" s="520"/>
      <c r="J261" s="545"/>
      <c r="K261" s="90" t="s">
        <v>805</v>
      </c>
      <c r="L261" s="75">
        <v>111389.53</v>
      </c>
      <c r="M261" s="41" t="s">
        <v>648</v>
      </c>
      <c r="N261" s="41">
        <v>76</v>
      </c>
      <c r="O261" s="351">
        <v>970.36</v>
      </c>
      <c r="P261" s="274">
        <v>99015.85</v>
      </c>
    </row>
    <row r="262" spans="1:16" ht="15.75">
      <c r="A262" s="574"/>
      <c r="B262" s="515"/>
      <c r="C262" s="516"/>
      <c r="D262" s="54"/>
      <c r="E262" s="33"/>
      <c r="F262" s="54"/>
      <c r="G262" s="538"/>
      <c r="H262" s="538"/>
      <c r="I262" s="530"/>
      <c r="J262" s="532"/>
      <c r="K262" s="90" t="s">
        <v>688</v>
      </c>
      <c r="L262" s="75">
        <v>317316.38</v>
      </c>
      <c r="M262" s="41" t="s">
        <v>648</v>
      </c>
      <c r="N262" s="41">
        <v>141.8</v>
      </c>
      <c r="O262" s="351">
        <v>3887</v>
      </c>
      <c r="P262" s="274">
        <v>396633.29</v>
      </c>
    </row>
    <row r="263" spans="1:16" ht="15.75">
      <c r="A263" s="574"/>
      <c r="B263" s="17">
        <v>27</v>
      </c>
      <c r="C263" s="109" t="s">
        <v>370</v>
      </c>
      <c r="D263" s="55">
        <f t="shared" si="8"/>
        <v>2528</v>
      </c>
      <c r="E263" s="33">
        <v>508.4</v>
      </c>
      <c r="F263" s="55">
        <v>2019.6</v>
      </c>
      <c r="G263" s="291">
        <v>95065.43</v>
      </c>
      <c r="H263" s="106">
        <v>2</v>
      </c>
      <c r="I263" s="52">
        <v>9</v>
      </c>
      <c r="J263" s="236">
        <f>H263*I263*F263</f>
        <v>36352.799999999996</v>
      </c>
      <c r="K263" s="90" t="s">
        <v>586</v>
      </c>
      <c r="L263" s="41"/>
      <c r="M263" s="41"/>
      <c r="N263" s="41"/>
      <c r="O263" s="41"/>
      <c r="P263" s="41"/>
    </row>
    <row r="264" spans="1:16" ht="15.75">
      <c r="A264" s="574"/>
      <c r="B264" s="17">
        <v>28</v>
      </c>
      <c r="C264" s="109" t="s">
        <v>371</v>
      </c>
      <c r="D264" s="55">
        <f t="shared" si="8"/>
        <v>3062.6000000000004</v>
      </c>
      <c r="E264" s="33">
        <v>489.8</v>
      </c>
      <c r="F264" s="55">
        <v>2572.8</v>
      </c>
      <c r="G264" s="279">
        <v>44291.21</v>
      </c>
      <c r="H264" s="58">
        <v>3.5</v>
      </c>
      <c r="I264" s="33">
        <v>9</v>
      </c>
      <c r="J264" s="236">
        <f>H264*I264*F264</f>
        <v>81043.20000000001</v>
      </c>
      <c r="K264" s="90" t="s">
        <v>586</v>
      </c>
      <c r="L264" s="41"/>
      <c r="M264" s="41"/>
      <c r="N264" s="41"/>
      <c r="O264" s="41"/>
      <c r="P264" s="41"/>
    </row>
    <row r="265" spans="1:16" ht="15.75">
      <c r="A265" s="574"/>
      <c r="B265" s="17">
        <v>29</v>
      </c>
      <c r="C265" s="149" t="s">
        <v>372</v>
      </c>
      <c r="D265" s="55">
        <f t="shared" si="8"/>
        <v>3196.5</v>
      </c>
      <c r="E265" s="33">
        <v>325.2</v>
      </c>
      <c r="F265" s="55">
        <v>2871.3</v>
      </c>
      <c r="G265" s="281">
        <v>164593.92</v>
      </c>
      <c r="H265" s="57"/>
      <c r="I265" s="51"/>
      <c r="J265" s="236">
        <f>H265*I265*F265</f>
        <v>0</v>
      </c>
      <c r="K265" s="112"/>
      <c r="L265" s="41"/>
      <c r="M265" s="41"/>
      <c r="N265" s="41"/>
      <c r="O265" s="41"/>
      <c r="P265" s="107"/>
    </row>
    <row r="266" spans="1:16" ht="31.5">
      <c r="A266" s="574"/>
      <c r="B266" s="514">
        <v>30</v>
      </c>
      <c r="C266" s="517" t="s">
        <v>373</v>
      </c>
      <c r="D266" s="54">
        <f t="shared" si="8"/>
        <v>2291.5</v>
      </c>
      <c r="E266" s="33">
        <v>347.9</v>
      </c>
      <c r="F266" s="54">
        <v>1943.6</v>
      </c>
      <c r="G266" s="537">
        <v>196376.92</v>
      </c>
      <c r="H266" s="537">
        <v>5</v>
      </c>
      <c r="I266" s="529">
        <v>12</v>
      </c>
      <c r="J266" s="453">
        <f>H266*I266*F266</f>
        <v>116616</v>
      </c>
      <c r="K266" s="90" t="s">
        <v>610</v>
      </c>
      <c r="L266" s="75">
        <v>285389.94</v>
      </c>
      <c r="M266" s="41"/>
      <c r="N266" s="41"/>
      <c r="O266" s="41"/>
      <c r="P266" s="41"/>
    </row>
    <row r="267" spans="1:16" ht="47.25">
      <c r="A267" s="574"/>
      <c r="B267" s="515"/>
      <c r="C267" s="516"/>
      <c r="D267" s="54"/>
      <c r="E267" s="33"/>
      <c r="F267" s="54"/>
      <c r="G267" s="538"/>
      <c r="H267" s="538"/>
      <c r="I267" s="530"/>
      <c r="J267" s="455"/>
      <c r="K267" s="90" t="s">
        <v>893</v>
      </c>
      <c r="L267" s="75">
        <v>647755</v>
      </c>
      <c r="M267" s="41"/>
      <c r="N267" s="41"/>
      <c r="O267" s="41"/>
      <c r="P267" s="262" t="s">
        <v>900</v>
      </c>
    </row>
    <row r="268" spans="1:16" ht="15.75">
      <c r="A268" s="574"/>
      <c r="B268" s="514">
        <v>31</v>
      </c>
      <c r="C268" s="517" t="s">
        <v>374</v>
      </c>
      <c r="D268" s="54">
        <f t="shared" si="8"/>
        <v>2456.2</v>
      </c>
      <c r="E268" s="33">
        <v>470.6</v>
      </c>
      <c r="F268" s="54">
        <v>1985.6</v>
      </c>
      <c r="G268" s="537">
        <v>138112.57</v>
      </c>
      <c r="H268" s="539">
        <v>3</v>
      </c>
      <c r="I268" s="542">
        <v>12</v>
      </c>
      <c r="J268" s="531">
        <f>H268*I268*F268</f>
        <v>71481.59999999999</v>
      </c>
      <c r="K268" s="90" t="s">
        <v>586</v>
      </c>
      <c r="L268" s="41"/>
      <c r="M268" s="41"/>
      <c r="N268" s="41"/>
      <c r="O268" s="41"/>
      <c r="P268" s="41"/>
    </row>
    <row r="269" spans="1:16" ht="31.5">
      <c r="A269" s="574"/>
      <c r="B269" s="515"/>
      <c r="C269" s="516"/>
      <c r="D269" s="54"/>
      <c r="E269" s="33"/>
      <c r="F269" s="54"/>
      <c r="G269" s="538"/>
      <c r="H269" s="541"/>
      <c r="I269" s="544"/>
      <c r="J269" s="532"/>
      <c r="K269" s="90" t="s">
        <v>611</v>
      </c>
      <c r="L269" s="41"/>
      <c r="M269" s="41"/>
      <c r="N269" s="41"/>
      <c r="O269" s="41"/>
      <c r="P269" s="41"/>
    </row>
    <row r="270" spans="1:16" ht="15.75">
      <c r="A270" s="574"/>
      <c r="B270" s="514">
        <v>32</v>
      </c>
      <c r="C270" s="233" t="s">
        <v>375</v>
      </c>
      <c r="D270" s="54">
        <f t="shared" si="8"/>
        <v>3919.3999999999996</v>
      </c>
      <c r="E270" s="60">
        <v>1607.95</v>
      </c>
      <c r="F270" s="55">
        <v>2311.45</v>
      </c>
      <c r="G270" s="279">
        <v>143799.66</v>
      </c>
      <c r="H270" s="58"/>
      <c r="I270" s="33"/>
      <c r="J270" s="236">
        <f>H270*I270*F270</f>
        <v>0</v>
      </c>
      <c r="K270" s="81"/>
      <c r="L270" s="41"/>
      <c r="M270" s="41"/>
      <c r="N270" s="41"/>
      <c r="O270" s="41"/>
      <c r="P270" s="41"/>
    </row>
    <row r="271" spans="1:16" ht="15.75">
      <c r="A271" s="574"/>
      <c r="B271" s="515"/>
      <c r="C271" s="109" t="s">
        <v>566</v>
      </c>
      <c r="D271" s="55">
        <f t="shared" si="8"/>
        <v>0</v>
      </c>
      <c r="E271" s="60"/>
      <c r="F271" s="55"/>
      <c r="G271" s="287">
        <v>-270570.61</v>
      </c>
      <c r="H271" s="63"/>
      <c r="I271" s="62"/>
      <c r="J271" s="236">
        <f>H271*I271*F271</f>
        <v>0</v>
      </c>
      <c r="K271" s="112"/>
      <c r="L271" s="41"/>
      <c r="M271" s="41"/>
      <c r="N271" s="41"/>
      <c r="O271" s="41"/>
      <c r="P271" s="41"/>
    </row>
    <row r="272" spans="1:16" ht="15.75">
      <c r="A272" s="574"/>
      <c r="B272" s="514">
        <v>33</v>
      </c>
      <c r="C272" s="517" t="s">
        <v>376</v>
      </c>
      <c r="D272" s="54">
        <f t="shared" si="8"/>
        <v>3234.5</v>
      </c>
      <c r="E272" s="33">
        <v>569.4</v>
      </c>
      <c r="F272" s="54">
        <v>2665.1</v>
      </c>
      <c r="G272" s="537">
        <v>3553.97</v>
      </c>
      <c r="H272" s="539">
        <v>13.01</v>
      </c>
      <c r="I272" s="542">
        <v>12</v>
      </c>
      <c r="J272" s="531">
        <f>H272*I272*F272</f>
        <v>416075.412</v>
      </c>
      <c r="K272" s="90" t="s">
        <v>938</v>
      </c>
      <c r="L272" s="75">
        <v>162251.04</v>
      </c>
      <c r="M272" s="41" t="s">
        <v>652</v>
      </c>
      <c r="N272" s="41">
        <v>130</v>
      </c>
      <c r="O272" s="369">
        <v>1520.06</v>
      </c>
      <c r="P272" s="274">
        <v>162251.04</v>
      </c>
    </row>
    <row r="273" spans="1:16" ht="15.75">
      <c r="A273" s="574"/>
      <c r="B273" s="515"/>
      <c r="C273" s="516"/>
      <c r="D273" s="54"/>
      <c r="E273" s="33"/>
      <c r="F273" s="54"/>
      <c r="G273" s="538"/>
      <c r="H273" s="541"/>
      <c r="I273" s="544"/>
      <c r="J273" s="532"/>
      <c r="K273" s="70" t="s">
        <v>928</v>
      </c>
      <c r="L273" s="102"/>
      <c r="M273" s="41"/>
      <c r="N273" s="41"/>
      <c r="O273" s="313"/>
      <c r="P273" s="236"/>
    </row>
    <row r="274" spans="1:16" ht="47.25">
      <c r="A274" s="574"/>
      <c r="B274" s="514">
        <v>34</v>
      </c>
      <c r="C274" s="447" t="s">
        <v>377</v>
      </c>
      <c r="D274" s="55">
        <f t="shared" si="8"/>
        <v>4185.549999999999</v>
      </c>
      <c r="E274" s="60">
        <v>2074.35</v>
      </c>
      <c r="F274" s="54">
        <v>2111.2</v>
      </c>
      <c r="G274" s="57">
        <v>32538.77</v>
      </c>
      <c r="H274" s="56">
        <v>2.7</v>
      </c>
      <c r="I274" s="54">
        <v>12</v>
      </c>
      <c r="J274" s="236">
        <f>H274*I274*F274</f>
        <v>68402.88</v>
      </c>
      <c r="K274" s="70" t="s">
        <v>609</v>
      </c>
      <c r="L274" s="526" t="s">
        <v>894</v>
      </c>
      <c r="M274" s="527"/>
      <c r="N274" s="527"/>
      <c r="O274" s="528"/>
      <c r="P274" s="255" t="s">
        <v>895</v>
      </c>
    </row>
    <row r="275" spans="1:16" ht="15.75">
      <c r="A275" s="574"/>
      <c r="B275" s="515"/>
      <c r="C275" s="109" t="s">
        <v>564</v>
      </c>
      <c r="D275" s="55">
        <f t="shared" si="8"/>
        <v>0</v>
      </c>
      <c r="E275" s="60"/>
      <c r="F275" s="55"/>
      <c r="G275" s="287">
        <v>-206132.53</v>
      </c>
      <c r="H275" s="63"/>
      <c r="I275" s="62"/>
      <c r="J275" s="236">
        <f>H275*I275*F275</f>
        <v>0</v>
      </c>
      <c r="K275" s="112"/>
      <c r="L275" s="41"/>
      <c r="M275" s="41"/>
      <c r="N275" s="41"/>
      <c r="O275" s="41"/>
      <c r="P275" s="41"/>
    </row>
    <row r="276" spans="1:16" ht="15.75">
      <c r="A276" s="574"/>
      <c r="B276" s="17">
        <v>35</v>
      </c>
      <c r="C276" s="109" t="s">
        <v>378</v>
      </c>
      <c r="D276" s="55">
        <f t="shared" si="8"/>
        <v>2343.2</v>
      </c>
      <c r="E276" s="55">
        <v>283.1</v>
      </c>
      <c r="F276" s="55">
        <v>2060.1</v>
      </c>
      <c r="G276" s="279">
        <v>122679.54</v>
      </c>
      <c r="H276" s="58"/>
      <c r="I276" s="33"/>
      <c r="J276" s="236">
        <f>H276*I276*F276</f>
        <v>0</v>
      </c>
      <c r="K276" s="81"/>
      <c r="L276" s="41"/>
      <c r="M276" s="41"/>
      <c r="N276" s="41"/>
      <c r="O276" s="41"/>
      <c r="P276" s="41"/>
    </row>
    <row r="277" spans="1:16" ht="15.75">
      <c r="A277" s="574"/>
      <c r="B277" s="514">
        <v>36</v>
      </c>
      <c r="C277" s="517" t="s">
        <v>379</v>
      </c>
      <c r="D277" s="55">
        <f t="shared" si="8"/>
        <v>3177.9</v>
      </c>
      <c r="E277" s="55">
        <v>809.5</v>
      </c>
      <c r="F277" s="55">
        <v>2368.4</v>
      </c>
      <c r="G277" s="537">
        <v>118110.4</v>
      </c>
      <c r="H277" s="539">
        <v>4</v>
      </c>
      <c r="I277" s="542">
        <v>12</v>
      </c>
      <c r="J277" s="531">
        <f>H277*I277*F277</f>
        <v>113683.20000000001</v>
      </c>
      <c r="K277" s="90" t="s">
        <v>624</v>
      </c>
      <c r="L277" s="41"/>
      <c r="M277" s="41"/>
      <c r="N277" s="41"/>
      <c r="O277" s="41"/>
      <c r="P277" s="41"/>
    </row>
    <row r="278" spans="1:16" ht="31.5">
      <c r="A278" s="574"/>
      <c r="B278" s="515"/>
      <c r="C278" s="516"/>
      <c r="D278" s="55"/>
      <c r="E278" s="55"/>
      <c r="F278" s="55"/>
      <c r="G278" s="538"/>
      <c r="H278" s="541"/>
      <c r="I278" s="544"/>
      <c r="J278" s="532"/>
      <c r="K278" s="90" t="s">
        <v>927</v>
      </c>
      <c r="L278" s="41"/>
      <c r="M278" s="41"/>
      <c r="N278" s="41"/>
      <c r="O278" s="41"/>
      <c r="P278" s="263" t="s">
        <v>896</v>
      </c>
    </row>
    <row r="279" spans="1:16" ht="15.75">
      <c r="A279" s="574"/>
      <c r="B279" s="17">
        <v>37</v>
      </c>
      <c r="C279" s="109" t="s">
        <v>380</v>
      </c>
      <c r="D279" s="55">
        <f t="shared" si="8"/>
        <v>2604.1</v>
      </c>
      <c r="E279" s="55">
        <v>239.4</v>
      </c>
      <c r="F279" s="55">
        <v>2364.7</v>
      </c>
      <c r="G279" s="279">
        <v>110575.54</v>
      </c>
      <c r="H279" s="58">
        <v>2.5</v>
      </c>
      <c r="I279" s="33">
        <v>12</v>
      </c>
      <c r="J279" s="236">
        <f>H279*I279*F279</f>
        <v>70941</v>
      </c>
      <c r="K279" s="90" t="s">
        <v>586</v>
      </c>
      <c r="L279" s="41"/>
      <c r="M279" s="41"/>
      <c r="N279" s="41"/>
      <c r="O279" s="41"/>
      <c r="P279" s="41"/>
    </row>
    <row r="280" spans="1:16" ht="15.75">
      <c r="A280" s="574"/>
      <c r="B280" s="17">
        <v>38</v>
      </c>
      <c r="C280" s="109" t="s">
        <v>381</v>
      </c>
      <c r="D280" s="55">
        <f t="shared" si="8"/>
        <v>3177.2000000000003</v>
      </c>
      <c r="E280" s="55">
        <v>418.8</v>
      </c>
      <c r="F280" s="55">
        <v>2758.4</v>
      </c>
      <c r="G280" s="279">
        <v>65990.86</v>
      </c>
      <c r="H280" s="63"/>
      <c r="I280" s="62"/>
      <c r="J280" s="236">
        <f>H280*I280*F280</f>
        <v>0</v>
      </c>
      <c r="K280" s="112"/>
      <c r="L280" s="41"/>
      <c r="M280" s="41"/>
      <c r="N280" s="41"/>
      <c r="O280" s="41"/>
      <c r="P280" s="41"/>
    </row>
    <row r="281" spans="1:16" ht="15.75">
      <c r="A281" s="574"/>
      <c r="B281" s="514">
        <v>39</v>
      </c>
      <c r="C281" s="517" t="s">
        <v>382</v>
      </c>
      <c r="D281" s="55">
        <f t="shared" si="8"/>
        <v>5807.8</v>
      </c>
      <c r="E281" s="33">
        <v>1321</v>
      </c>
      <c r="F281" s="55">
        <v>4486.8</v>
      </c>
      <c r="G281" s="537">
        <v>273472.42</v>
      </c>
      <c r="H281" s="539">
        <v>2.53</v>
      </c>
      <c r="I281" s="542">
        <v>12</v>
      </c>
      <c r="J281" s="531">
        <f>H281*I281*F281</f>
        <v>136219.248</v>
      </c>
      <c r="K281" s="90" t="s">
        <v>615</v>
      </c>
      <c r="L281" s="272">
        <v>200828.09</v>
      </c>
      <c r="M281" s="165" t="s">
        <v>632</v>
      </c>
      <c r="N281" s="165">
        <v>1</v>
      </c>
      <c r="O281" s="337">
        <v>1871.15</v>
      </c>
      <c r="P281" s="316">
        <v>190933.49</v>
      </c>
    </row>
    <row r="282" spans="1:16" ht="15.75">
      <c r="A282" s="574"/>
      <c r="B282" s="515"/>
      <c r="C282" s="516"/>
      <c r="D282" s="55"/>
      <c r="E282" s="33"/>
      <c r="F282" s="55"/>
      <c r="G282" s="538"/>
      <c r="H282" s="541"/>
      <c r="I282" s="544"/>
      <c r="J282" s="532"/>
      <c r="K282" s="90" t="s">
        <v>656</v>
      </c>
      <c r="L282" s="165"/>
      <c r="M282" s="165"/>
      <c r="N282" s="165"/>
      <c r="O282" s="211"/>
      <c r="P282" s="165"/>
    </row>
    <row r="283" spans="1:16" ht="15.75">
      <c r="A283" s="574"/>
      <c r="B283" s="17">
        <v>40</v>
      </c>
      <c r="C283" s="109" t="s">
        <v>383</v>
      </c>
      <c r="D283" s="55">
        <f t="shared" si="8"/>
        <v>3264.1</v>
      </c>
      <c r="E283" s="33">
        <v>357.6</v>
      </c>
      <c r="F283" s="55">
        <v>2906.5</v>
      </c>
      <c r="G283" s="279">
        <v>243332.94</v>
      </c>
      <c r="H283" s="61">
        <v>4</v>
      </c>
      <c r="I283" s="55">
        <v>9</v>
      </c>
      <c r="J283" s="236">
        <f>H283*I283*F283</f>
        <v>104634</v>
      </c>
      <c r="K283" s="90" t="s">
        <v>586</v>
      </c>
      <c r="L283" s="41"/>
      <c r="M283" s="41"/>
      <c r="N283" s="41"/>
      <c r="O283" s="50"/>
      <c r="P283" s="41"/>
    </row>
    <row r="284" spans="1:16" ht="15.75">
      <c r="A284" s="574"/>
      <c r="B284" s="17">
        <v>41</v>
      </c>
      <c r="C284" s="109" t="s">
        <v>384</v>
      </c>
      <c r="D284" s="55">
        <f t="shared" si="8"/>
        <v>1915.3899999999999</v>
      </c>
      <c r="E284" s="33">
        <v>1040.27</v>
      </c>
      <c r="F284" s="55">
        <v>875.12</v>
      </c>
      <c r="G284" s="279">
        <v>49552.56</v>
      </c>
      <c r="H284" s="58"/>
      <c r="I284" s="33"/>
      <c r="J284" s="236">
        <f>H284*I284*F284</f>
        <v>0</v>
      </c>
      <c r="K284" s="90"/>
      <c r="L284" s="41"/>
      <c r="M284" s="64"/>
      <c r="N284" s="41"/>
      <c r="O284" s="64"/>
      <c r="P284" s="41"/>
    </row>
    <row r="285" spans="1:16" ht="15.75">
      <c r="A285" s="574"/>
      <c r="B285" s="514">
        <v>42</v>
      </c>
      <c r="C285" s="517" t="s">
        <v>385</v>
      </c>
      <c r="D285" s="54"/>
      <c r="E285" s="33"/>
      <c r="F285" s="54"/>
      <c r="G285" s="281"/>
      <c r="H285" s="58"/>
      <c r="I285" s="33"/>
      <c r="J285" s="236"/>
      <c r="K285" s="90" t="s">
        <v>826</v>
      </c>
      <c r="L285" s="535">
        <v>451805.54</v>
      </c>
      <c r="M285" s="64"/>
      <c r="N285" s="41"/>
      <c r="O285" s="64"/>
      <c r="P285" s="274">
        <v>21513.76</v>
      </c>
    </row>
    <row r="286" spans="1:16" ht="15.75">
      <c r="A286" s="574"/>
      <c r="B286" s="515"/>
      <c r="C286" s="516"/>
      <c r="D286" s="54">
        <f t="shared" si="8"/>
        <v>2604.1</v>
      </c>
      <c r="E286" s="33">
        <v>239.4</v>
      </c>
      <c r="F286" s="54">
        <v>2364.7</v>
      </c>
      <c r="G286" s="281">
        <v>53827.05</v>
      </c>
      <c r="H286" s="58"/>
      <c r="I286" s="108"/>
      <c r="J286" s="236">
        <f>H286*I286*F286</f>
        <v>0</v>
      </c>
      <c r="K286" s="90" t="s">
        <v>628</v>
      </c>
      <c r="L286" s="536"/>
      <c r="M286" s="64"/>
      <c r="N286" s="41"/>
      <c r="O286" s="64"/>
      <c r="P286" s="274">
        <v>427585.52</v>
      </c>
    </row>
    <row r="287" spans="1:16" ht="15.75" customHeight="1">
      <c r="A287" s="574"/>
      <c r="B287" s="514">
        <v>43</v>
      </c>
      <c r="C287" s="517" t="s">
        <v>386</v>
      </c>
      <c r="D287" s="54" t="e">
        <f>#REF!+#REF!</f>
        <v>#REF!</v>
      </c>
      <c r="E287" s="33"/>
      <c r="F287" s="72"/>
      <c r="G287" s="537">
        <v>50339.93</v>
      </c>
      <c r="H287" s="537"/>
      <c r="I287" s="485"/>
      <c r="J287" s="236">
        <f>H287*I287*F287</f>
        <v>0</v>
      </c>
      <c r="K287" s="90" t="s">
        <v>635</v>
      </c>
      <c r="L287" s="75">
        <v>11749.09</v>
      </c>
      <c r="M287" s="64" t="s">
        <v>651</v>
      </c>
      <c r="N287" s="41">
        <v>1</v>
      </c>
      <c r="O287" s="64"/>
      <c r="P287" s="274">
        <v>11749.09</v>
      </c>
    </row>
    <row r="288" spans="1:16" ht="44.25" customHeight="1">
      <c r="A288" s="574"/>
      <c r="B288" s="515"/>
      <c r="C288" s="516"/>
      <c r="D288" s="54" t="s">
        <v>703</v>
      </c>
      <c r="E288" s="33"/>
      <c r="F288" s="72"/>
      <c r="G288" s="538"/>
      <c r="H288" s="538"/>
      <c r="I288" s="486"/>
      <c r="J288" s="236"/>
      <c r="K288" s="90" t="s">
        <v>727</v>
      </c>
      <c r="L288" s="75">
        <v>112653.45</v>
      </c>
      <c r="M288" s="64" t="s">
        <v>672</v>
      </c>
      <c r="N288" s="41">
        <v>12</v>
      </c>
      <c r="O288" s="64"/>
      <c r="P288" s="274">
        <v>112653.45</v>
      </c>
    </row>
    <row r="289" spans="1:16" ht="15.75">
      <c r="A289" s="574"/>
      <c r="B289" s="17">
        <v>44</v>
      </c>
      <c r="C289" s="109" t="s">
        <v>387</v>
      </c>
      <c r="D289" s="55">
        <f t="shared" si="8"/>
        <v>2212.9</v>
      </c>
      <c r="E289" s="33">
        <v>712.35</v>
      </c>
      <c r="F289" s="55">
        <v>1500.55</v>
      </c>
      <c r="G289" s="279">
        <v>66680.61</v>
      </c>
      <c r="H289" s="58">
        <v>2</v>
      </c>
      <c r="I289" s="33">
        <v>12</v>
      </c>
      <c r="J289" s="236">
        <f>H289*I289*F289</f>
        <v>36013.2</v>
      </c>
      <c r="K289" s="90" t="s">
        <v>586</v>
      </c>
      <c r="L289" s="41"/>
      <c r="M289" s="64"/>
      <c r="N289" s="41"/>
      <c r="O289" s="64"/>
      <c r="P289" s="41"/>
    </row>
    <row r="290" spans="1:16" ht="21.75" customHeight="1">
      <c r="A290" s="574"/>
      <c r="B290" s="32">
        <v>45</v>
      </c>
      <c r="C290" s="233" t="s">
        <v>388</v>
      </c>
      <c r="D290" s="54" t="e">
        <f>#REF!+F290</f>
        <v>#REF!</v>
      </c>
      <c r="E290" s="33"/>
      <c r="F290" s="54">
        <v>2931.8</v>
      </c>
      <c r="G290" s="57">
        <v>162461.04</v>
      </c>
      <c r="H290" s="57">
        <v>3.15</v>
      </c>
      <c r="I290" s="51">
        <v>12</v>
      </c>
      <c r="J290" s="236">
        <f>H290*I290*F290</f>
        <v>110822.04</v>
      </c>
      <c r="K290" s="112" t="s">
        <v>625</v>
      </c>
      <c r="L290" s="41"/>
      <c r="M290" s="64"/>
      <c r="N290" s="41"/>
      <c r="O290" s="64"/>
      <c r="P290" s="41"/>
    </row>
    <row r="291" spans="1:16" ht="15.75">
      <c r="A291" s="574"/>
      <c r="B291" s="17">
        <v>46</v>
      </c>
      <c r="C291" s="109" t="s">
        <v>389</v>
      </c>
      <c r="D291" s="55">
        <f t="shared" si="8"/>
        <v>1785.3</v>
      </c>
      <c r="E291" s="33">
        <v>464.5</v>
      </c>
      <c r="F291" s="55">
        <v>1320.8</v>
      </c>
      <c r="G291" s="279">
        <v>136925.46</v>
      </c>
      <c r="H291" s="58"/>
      <c r="I291" s="33"/>
      <c r="J291" s="236">
        <f>H291*I291*F291</f>
        <v>0</v>
      </c>
      <c r="K291" s="241"/>
      <c r="L291" s="41"/>
      <c r="M291" s="64"/>
      <c r="N291" s="41"/>
      <c r="O291" s="64"/>
      <c r="P291" s="41"/>
    </row>
    <row r="292" spans="1:16" ht="15.75">
      <c r="A292" s="574"/>
      <c r="B292" s="514">
        <v>47</v>
      </c>
      <c r="C292" s="517" t="s">
        <v>390</v>
      </c>
      <c r="D292" s="55"/>
      <c r="E292" s="33"/>
      <c r="F292" s="55"/>
      <c r="G292" s="537">
        <v>78450.9</v>
      </c>
      <c r="H292" s="537">
        <v>2</v>
      </c>
      <c r="I292" s="529">
        <v>12</v>
      </c>
      <c r="J292" s="531">
        <f>H292*I292*F293</f>
        <v>47596.8</v>
      </c>
      <c r="K292" s="90" t="s">
        <v>696</v>
      </c>
      <c r="L292" s="41"/>
      <c r="M292" s="64" t="s">
        <v>651</v>
      </c>
      <c r="N292" s="41">
        <v>1</v>
      </c>
      <c r="O292" s="64"/>
      <c r="P292" s="274">
        <v>188540.72</v>
      </c>
    </row>
    <row r="293" spans="1:16" ht="15.75">
      <c r="A293" s="574"/>
      <c r="B293" s="515"/>
      <c r="C293" s="516"/>
      <c r="D293" s="55">
        <f t="shared" si="8"/>
        <v>2449</v>
      </c>
      <c r="E293" s="33">
        <v>465.8</v>
      </c>
      <c r="F293" s="55">
        <v>1983.2</v>
      </c>
      <c r="G293" s="538"/>
      <c r="H293" s="538"/>
      <c r="I293" s="530"/>
      <c r="J293" s="532"/>
      <c r="K293" s="90" t="s">
        <v>586</v>
      </c>
      <c r="L293" s="41"/>
      <c r="M293" s="64"/>
      <c r="N293" s="41"/>
      <c r="O293" s="64"/>
      <c r="P293" s="41"/>
    </row>
    <row r="294" spans="1:16" ht="15.75">
      <c r="A294" s="574"/>
      <c r="B294" s="17">
        <v>48</v>
      </c>
      <c r="C294" s="109" t="s">
        <v>391</v>
      </c>
      <c r="D294" s="55">
        <f t="shared" si="8"/>
        <v>865.7</v>
      </c>
      <c r="E294" s="33">
        <v>304.7</v>
      </c>
      <c r="F294" s="55">
        <v>561</v>
      </c>
      <c r="G294" s="282">
        <v>-148945.38</v>
      </c>
      <c r="H294" s="58"/>
      <c r="I294" s="108"/>
      <c r="J294" s="236">
        <f>H294*I294*F294</f>
        <v>0</v>
      </c>
      <c r="K294" s="81"/>
      <c r="L294" s="41"/>
      <c r="M294" s="64"/>
      <c r="N294" s="41"/>
      <c r="O294" s="64"/>
      <c r="P294" s="41"/>
    </row>
    <row r="295" spans="1:16" ht="15.75">
      <c r="A295" s="574"/>
      <c r="B295" s="514">
        <v>49</v>
      </c>
      <c r="C295" s="517" t="s">
        <v>392</v>
      </c>
      <c r="D295" s="55"/>
      <c r="E295" s="33"/>
      <c r="F295" s="55"/>
      <c r="G295" s="282"/>
      <c r="H295" s="58"/>
      <c r="I295" s="108"/>
      <c r="J295" s="236"/>
      <c r="K295" s="90" t="s">
        <v>826</v>
      </c>
      <c r="L295" s="535">
        <v>231488.67</v>
      </c>
      <c r="M295" s="64"/>
      <c r="N295" s="41"/>
      <c r="O295" s="64"/>
      <c r="P295" s="274">
        <v>11022.97</v>
      </c>
    </row>
    <row r="296" spans="1:16" ht="31.5">
      <c r="A296" s="574"/>
      <c r="B296" s="515"/>
      <c r="C296" s="516"/>
      <c r="D296" s="55">
        <f t="shared" si="8"/>
        <v>873.4</v>
      </c>
      <c r="E296" s="33">
        <v>308.6</v>
      </c>
      <c r="F296" s="55">
        <v>564.8</v>
      </c>
      <c r="G296" s="279">
        <v>10816.76</v>
      </c>
      <c r="H296" s="58">
        <v>1.58</v>
      </c>
      <c r="I296" s="33">
        <v>12</v>
      </c>
      <c r="J296" s="236">
        <f>H296*I296*F296</f>
        <v>10708.608</v>
      </c>
      <c r="K296" s="112" t="s">
        <v>639</v>
      </c>
      <c r="L296" s="536"/>
      <c r="M296" s="64"/>
      <c r="N296" s="41"/>
      <c r="O296" s="64"/>
      <c r="P296" s="274">
        <v>217428.69</v>
      </c>
    </row>
    <row r="297" spans="1:16" ht="15.75">
      <c r="A297" s="574"/>
      <c r="B297" s="17">
        <v>50</v>
      </c>
      <c r="C297" s="109" t="s">
        <v>393</v>
      </c>
      <c r="D297" s="55">
        <f t="shared" si="8"/>
        <v>830.16</v>
      </c>
      <c r="E297" s="33">
        <v>138.42</v>
      </c>
      <c r="F297" s="55">
        <v>691.74</v>
      </c>
      <c r="G297" s="279">
        <v>63154.84</v>
      </c>
      <c r="H297" s="58">
        <v>6</v>
      </c>
      <c r="I297" s="33">
        <v>7</v>
      </c>
      <c r="J297" s="236">
        <f>H297*I297*F297</f>
        <v>29053.08</v>
      </c>
      <c r="K297" s="90" t="s">
        <v>617</v>
      </c>
      <c r="L297" s="322">
        <v>144487.17</v>
      </c>
      <c r="M297" s="67" t="s">
        <v>652</v>
      </c>
      <c r="N297" s="414">
        <v>119.5</v>
      </c>
      <c r="O297" s="387">
        <v>1354.5</v>
      </c>
      <c r="P297" s="323">
        <v>138213.72</v>
      </c>
    </row>
    <row r="298" spans="1:16" ht="15.75">
      <c r="A298" s="574"/>
      <c r="B298" s="514">
        <v>51</v>
      </c>
      <c r="C298" s="517" t="s">
        <v>394</v>
      </c>
      <c r="D298" s="54">
        <f t="shared" si="8"/>
        <v>3703.8</v>
      </c>
      <c r="E298" s="33">
        <v>514.3</v>
      </c>
      <c r="F298" s="54">
        <v>3189.5</v>
      </c>
      <c r="G298" s="537">
        <v>75756.13</v>
      </c>
      <c r="H298" s="537">
        <v>3</v>
      </c>
      <c r="I298" s="529">
        <v>9</v>
      </c>
      <c r="J298" s="531">
        <f>H298*I298*F298</f>
        <v>86116.5</v>
      </c>
      <c r="K298" s="112" t="s">
        <v>694</v>
      </c>
      <c r="L298" s="75">
        <v>98180.93</v>
      </c>
      <c r="M298" s="64" t="s">
        <v>672</v>
      </c>
      <c r="N298" s="41">
        <v>10</v>
      </c>
      <c r="O298" s="374">
        <v>952.84</v>
      </c>
      <c r="P298" s="274">
        <v>97228.09</v>
      </c>
    </row>
    <row r="299" spans="1:16" ht="15.75">
      <c r="A299" s="574"/>
      <c r="B299" s="515"/>
      <c r="C299" s="516"/>
      <c r="D299" s="54"/>
      <c r="E299" s="33"/>
      <c r="F299" s="54"/>
      <c r="G299" s="538"/>
      <c r="H299" s="538"/>
      <c r="I299" s="530"/>
      <c r="J299" s="532"/>
      <c r="K299" s="112" t="s">
        <v>609</v>
      </c>
      <c r="L299" s="75">
        <v>76111.77</v>
      </c>
      <c r="M299" s="64" t="s">
        <v>672</v>
      </c>
      <c r="N299" s="41">
        <v>10</v>
      </c>
      <c r="O299" s="374">
        <v>745.89</v>
      </c>
      <c r="P299" s="274">
        <v>76111.77</v>
      </c>
    </row>
    <row r="300" spans="1:16" ht="15.75">
      <c r="A300" s="574"/>
      <c r="B300" s="17">
        <v>52</v>
      </c>
      <c r="C300" s="109" t="s">
        <v>395</v>
      </c>
      <c r="D300" s="55">
        <f t="shared" si="8"/>
        <v>3665.89</v>
      </c>
      <c r="E300" s="33">
        <v>471.7</v>
      </c>
      <c r="F300" s="55">
        <v>3194.19</v>
      </c>
      <c r="G300" s="279">
        <v>46429.4</v>
      </c>
      <c r="H300" s="58"/>
      <c r="I300" s="33"/>
      <c r="J300" s="236">
        <f>H300*I300*F300</f>
        <v>0</v>
      </c>
      <c r="K300" s="189"/>
      <c r="L300" s="41"/>
      <c r="M300" s="64"/>
      <c r="N300" s="41"/>
      <c r="O300" s="64"/>
      <c r="P300" s="41"/>
    </row>
    <row r="301" spans="1:16" ht="15.75">
      <c r="A301" s="574"/>
      <c r="B301" s="32">
        <v>53</v>
      </c>
      <c r="C301" s="233" t="s">
        <v>396</v>
      </c>
      <c r="D301" s="54">
        <f t="shared" si="8"/>
        <v>2398.2</v>
      </c>
      <c r="E301" s="33">
        <v>575.2</v>
      </c>
      <c r="F301" s="54">
        <v>1823</v>
      </c>
      <c r="G301" s="281">
        <v>130529.97</v>
      </c>
      <c r="H301" s="58"/>
      <c r="I301" s="33"/>
      <c r="J301" s="236">
        <f>H301*I301*F301</f>
        <v>0</v>
      </c>
      <c r="K301" s="81"/>
      <c r="L301" s="41"/>
      <c r="M301" s="64"/>
      <c r="N301" s="41"/>
      <c r="O301" s="64"/>
      <c r="P301" s="41"/>
    </row>
    <row r="302" spans="1:16" ht="15.75">
      <c r="A302" s="574"/>
      <c r="B302" s="17">
        <v>54</v>
      </c>
      <c r="C302" s="149" t="s">
        <v>397</v>
      </c>
      <c r="D302" s="55">
        <f t="shared" si="8"/>
        <v>2541.2999999999997</v>
      </c>
      <c r="E302" s="33">
        <v>374.1</v>
      </c>
      <c r="F302" s="55">
        <v>2167.2</v>
      </c>
      <c r="G302" s="281">
        <v>10732.9</v>
      </c>
      <c r="H302" s="63"/>
      <c r="I302" s="62"/>
      <c r="J302" s="236">
        <f>H302*I302*F302</f>
        <v>0</v>
      </c>
      <c r="K302" s="112" t="s">
        <v>753</v>
      </c>
      <c r="L302" s="75">
        <v>27137.77</v>
      </c>
      <c r="M302" s="64" t="s">
        <v>652</v>
      </c>
      <c r="N302" s="41">
        <v>100</v>
      </c>
      <c r="O302" s="92"/>
      <c r="P302" s="274">
        <v>27137.77</v>
      </c>
    </row>
    <row r="303" spans="1:16" ht="15.75">
      <c r="A303" s="574"/>
      <c r="B303" s="17">
        <v>55</v>
      </c>
      <c r="C303" s="148" t="s">
        <v>398</v>
      </c>
      <c r="D303" s="55">
        <f t="shared" si="8"/>
        <v>2590.5</v>
      </c>
      <c r="E303" s="33">
        <v>467.5</v>
      </c>
      <c r="F303" s="55">
        <v>2123</v>
      </c>
      <c r="G303" s="279">
        <v>19237.54</v>
      </c>
      <c r="H303" s="61"/>
      <c r="I303" s="55"/>
      <c r="J303" s="236">
        <f>H303*I303*F303</f>
        <v>0</v>
      </c>
      <c r="K303" s="90"/>
      <c r="L303" s="41"/>
      <c r="M303" s="41"/>
      <c r="N303" s="41"/>
      <c r="O303" s="41"/>
      <c r="P303" s="107"/>
    </row>
    <row r="304" spans="1:16" ht="15.75">
      <c r="A304" s="574"/>
      <c r="B304" s="514">
        <v>56</v>
      </c>
      <c r="C304" s="517" t="s">
        <v>399</v>
      </c>
      <c r="D304" s="54"/>
      <c r="E304" s="33"/>
      <c r="F304" s="54"/>
      <c r="G304" s="537">
        <v>85978.61</v>
      </c>
      <c r="H304" s="539">
        <v>3</v>
      </c>
      <c r="I304" s="542">
        <v>12</v>
      </c>
      <c r="J304" s="531">
        <f>H304*I304*F305</f>
        <v>91782</v>
      </c>
      <c r="K304" s="90" t="s">
        <v>626</v>
      </c>
      <c r="L304" s="75">
        <v>72276.52</v>
      </c>
      <c r="M304" s="41" t="s">
        <v>648</v>
      </c>
      <c r="N304" s="41">
        <v>69.12</v>
      </c>
      <c r="O304" s="274">
        <v>437.32</v>
      </c>
      <c r="P304" s="339">
        <v>62911.77</v>
      </c>
    </row>
    <row r="305" spans="1:16" ht="15.75">
      <c r="A305" s="574"/>
      <c r="B305" s="515"/>
      <c r="C305" s="516"/>
      <c r="D305" s="54">
        <f t="shared" si="8"/>
        <v>3144.7</v>
      </c>
      <c r="E305" s="33">
        <v>595.2</v>
      </c>
      <c r="F305" s="54">
        <v>2549.5</v>
      </c>
      <c r="G305" s="538"/>
      <c r="H305" s="541"/>
      <c r="I305" s="544"/>
      <c r="J305" s="532"/>
      <c r="K305" s="90" t="s">
        <v>586</v>
      </c>
      <c r="L305" s="41"/>
      <c r="M305" s="41"/>
      <c r="N305" s="41"/>
      <c r="O305" s="50"/>
      <c r="P305" s="41"/>
    </row>
    <row r="306" spans="1:16" ht="21" customHeight="1">
      <c r="A306" s="574"/>
      <c r="B306" s="17">
        <v>57</v>
      </c>
      <c r="C306" s="109" t="s">
        <v>400</v>
      </c>
      <c r="D306" s="55">
        <f t="shared" si="8"/>
        <v>2623.6</v>
      </c>
      <c r="E306" s="33">
        <v>553.9</v>
      </c>
      <c r="F306" s="55">
        <v>2069.7</v>
      </c>
      <c r="G306" s="279">
        <v>4552.28</v>
      </c>
      <c r="H306" s="58"/>
      <c r="I306" s="33"/>
      <c r="J306" s="236">
        <f>H306*I306*F306</f>
        <v>0</v>
      </c>
      <c r="K306" s="90" t="s">
        <v>627</v>
      </c>
      <c r="L306" s="41"/>
      <c r="M306" s="64"/>
      <c r="N306" s="41"/>
      <c r="O306" s="64"/>
      <c r="P306" s="107"/>
    </row>
    <row r="307" spans="1:16" ht="15.75">
      <c r="A307" s="574"/>
      <c r="B307" s="514">
        <v>58</v>
      </c>
      <c r="C307" s="517" t="s">
        <v>401</v>
      </c>
      <c r="D307" s="55">
        <f t="shared" si="8"/>
        <v>3566.5</v>
      </c>
      <c r="E307" s="33">
        <v>956.8</v>
      </c>
      <c r="F307" s="55">
        <v>2609.7</v>
      </c>
      <c r="G307" s="537">
        <v>172941.91</v>
      </c>
      <c r="H307" s="537">
        <v>3</v>
      </c>
      <c r="I307" s="529">
        <v>12</v>
      </c>
      <c r="J307" s="236">
        <f>H307*I307*F307</f>
        <v>93949.2</v>
      </c>
      <c r="K307" s="90" t="s">
        <v>586</v>
      </c>
      <c r="L307" s="41"/>
      <c r="M307" s="64"/>
      <c r="N307" s="41"/>
      <c r="O307" s="64"/>
      <c r="P307" s="41"/>
    </row>
    <row r="308" spans="1:19" ht="15.75">
      <c r="A308" s="574"/>
      <c r="B308" s="490"/>
      <c r="C308" s="518"/>
      <c r="D308" s="55"/>
      <c r="E308" s="33"/>
      <c r="F308" s="55"/>
      <c r="G308" s="519"/>
      <c r="H308" s="519"/>
      <c r="I308" s="520"/>
      <c r="J308" s="236"/>
      <c r="K308" s="90" t="s">
        <v>752</v>
      </c>
      <c r="L308" s="75">
        <v>24606.34</v>
      </c>
      <c r="M308" s="64"/>
      <c r="N308" s="41"/>
      <c r="O308" s="274">
        <v>241.14</v>
      </c>
      <c r="P308" s="274">
        <v>24606.34</v>
      </c>
      <c r="R308" s="11"/>
      <c r="S308" s="11"/>
    </row>
    <row r="309" spans="1:19" ht="15.75">
      <c r="A309" s="574"/>
      <c r="B309" s="515"/>
      <c r="C309" s="516"/>
      <c r="D309" s="55"/>
      <c r="E309" s="33"/>
      <c r="F309" s="55"/>
      <c r="G309" s="538"/>
      <c r="H309" s="538"/>
      <c r="I309" s="530"/>
      <c r="J309" s="236"/>
      <c r="K309" s="90" t="s">
        <v>722</v>
      </c>
      <c r="L309" s="75">
        <v>134549</v>
      </c>
      <c r="M309" s="64" t="s">
        <v>652</v>
      </c>
      <c r="N309" s="41">
        <v>100</v>
      </c>
      <c r="O309" s="274">
        <f>1026.55+292.02</f>
        <v>1318.57</v>
      </c>
      <c r="P309" s="274">
        <v>134549</v>
      </c>
      <c r="R309" s="11"/>
      <c r="S309" s="11"/>
    </row>
    <row r="310" spans="1:19" ht="15.75">
      <c r="A310" s="574"/>
      <c r="B310" s="17">
        <v>59</v>
      </c>
      <c r="C310" s="109" t="s">
        <v>402</v>
      </c>
      <c r="D310" s="55">
        <f t="shared" si="8"/>
        <v>3555.5</v>
      </c>
      <c r="E310" s="33">
        <v>694.3</v>
      </c>
      <c r="F310" s="55">
        <v>2861.2</v>
      </c>
      <c r="G310" s="279">
        <v>5004.45</v>
      </c>
      <c r="H310" s="63"/>
      <c r="I310" s="62"/>
      <c r="J310" s="236">
        <f>H310*I310*F310</f>
        <v>0</v>
      </c>
      <c r="K310" s="112"/>
      <c r="L310" s="41"/>
      <c r="M310" s="64"/>
      <c r="N310" s="41"/>
      <c r="O310" s="64"/>
      <c r="P310" s="41"/>
      <c r="R310" s="11"/>
      <c r="S310" s="11"/>
    </row>
    <row r="311" spans="1:19" ht="18.75" customHeight="1">
      <c r="A311" s="574"/>
      <c r="B311" s="17">
        <v>60</v>
      </c>
      <c r="C311" s="109" t="s">
        <v>403</v>
      </c>
      <c r="D311" s="55">
        <f t="shared" si="8"/>
        <v>3581</v>
      </c>
      <c r="E311" s="33">
        <v>696.2</v>
      </c>
      <c r="F311" s="55">
        <v>2884.8</v>
      </c>
      <c r="G311" s="279">
        <v>89357.82</v>
      </c>
      <c r="H311" s="61"/>
      <c r="I311" s="55"/>
      <c r="J311" s="236">
        <f>H311*I311*F311</f>
        <v>0</v>
      </c>
      <c r="K311" s="90"/>
      <c r="L311" s="87"/>
      <c r="M311" s="64"/>
      <c r="N311" s="41"/>
      <c r="O311" s="64"/>
      <c r="P311" s="87"/>
      <c r="R311" s="11"/>
      <c r="S311" s="11"/>
    </row>
    <row r="312" spans="1:19" s="6" customFormat="1" ht="16.5" customHeight="1">
      <c r="A312" s="575"/>
      <c r="B312" s="21"/>
      <c r="C312" s="22" t="s">
        <v>50</v>
      </c>
      <c r="D312" s="23" t="e">
        <f>SUM(D224:D311)</f>
        <v>#REF!</v>
      </c>
      <c r="E312" s="24">
        <f>SUM(E224:E311)</f>
        <v>35472.67</v>
      </c>
      <c r="F312" s="24">
        <f>SUM(F224:F311)</f>
        <v>149638.56000000006</v>
      </c>
      <c r="G312" s="201"/>
      <c r="H312" s="25"/>
      <c r="I312" s="25"/>
      <c r="J312" s="207">
        <f>SUM(J224:J311)</f>
        <v>2630415.012</v>
      </c>
      <c r="K312" s="194"/>
      <c r="L312" s="40">
        <f>SUM(L224:L311)</f>
        <v>4997298.929999998</v>
      </c>
      <c r="M312" s="40"/>
      <c r="N312" s="40"/>
      <c r="O312" s="40">
        <f>SUM(O224:O311)</f>
        <v>81153.65</v>
      </c>
      <c r="P312" s="40">
        <f>SUM(P224:P311)</f>
        <v>4787184.119999998</v>
      </c>
      <c r="R312" s="442"/>
      <c r="S312" s="443"/>
    </row>
    <row r="313" spans="1:19" s="2" customFormat="1" ht="50.25" customHeight="1">
      <c r="A313" s="601"/>
      <c r="B313" s="577"/>
      <c r="C313" s="26" t="s">
        <v>49</v>
      </c>
      <c r="D313" s="27" t="s">
        <v>76</v>
      </c>
      <c r="E313" s="27" t="s">
        <v>77</v>
      </c>
      <c r="F313" s="15" t="s">
        <v>571</v>
      </c>
      <c r="G313" s="16" t="s">
        <v>597</v>
      </c>
      <c r="H313" s="16" t="s">
        <v>598</v>
      </c>
      <c r="I313" s="16" t="s">
        <v>599</v>
      </c>
      <c r="J313" s="16" t="s">
        <v>600</v>
      </c>
      <c r="K313" s="16" t="s">
        <v>570</v>
      </c>
      <c r="L313" s="16" t="s">
        <v>601</v>
      </c>
      <c r="M313" s="16" t="s">
        <v>573</v>
      </c>
      <c r="N313" s="16" t="s">
        <v>574</v>
      </c>
      <c r="O313" s="16" t="s">
        <v>647</v>
      </c>
      <c r="P313" s="16" t="s">
        <v>572</v>
      </c>
      <c r="R313" s="444"/>
      <c r="S313" s="444"/>
    </row>
    <row r="314" spans="1:19" ht="15.75" customHeight="1">
      <c r="A314" s="573" t="s">
        <v>580</v>
      </c>
      <c r="B314" s="21">
        <v>1</v>
      </c>
      <c r="C314" s="135" t="s">
        <v>525</v>
      </c>
      <c r="D314" s="113">
        <f>E314+F314</f>
        <v>1632.9899999999998</v>
      </c>
      <c r="E314" s="113">
        <v>523.68</v>
      </c>
      <c r="F314" s="113">
        <v>1109.31</v>
      </c>
      <c r="G314" s="286">
        <v>18076.71</v>
      </c>
      <c r="H314" s="115"/>
      <c r="I314" s="114"/>
      <c r="J314" s="266">
        <f aca="true" t="shared" si="11" ref="J314:J319">H314*I314*F314</f>
        <v>0</v>
      </c>
      <c r="K314" s="245"/>
      <c r="L314" s="242"/>
      <c r="M314" s="117"/>
      <c r="N314" s="117"/>
      <c r="O314" s="117"/>
      <c r="P314" s="117"/>
      <c r="R314" s="445"/>
      <c r="S314" s="445"/>
    </row>
    <row r="315" spans="1:19" ht="15.75">
      <c r="A315" s="578"/>
      <c r="B315" s="21">
        <v>2</v>
      </c>
      <c r="C315" s="139" t="s">
        <v>526</v>
      </c>
      <c r="D315" s="113">
        <v>1831.2</v>
      </c>
      <c r="E315" s="113">
        <v>247.5</v>
      </c>
      <c r="F315" s="113">
        <f>D315-E315</f>
        <v>1583.7</v>
      </c>
      <c r="G315" s="286">
        <v>8404.52</v>
      </c>
      <c r="H315" s="116">
        <v>2.52</v>
      </c>
      <c r="I315" s="118">
        <v>9</v>
      </c>
      <c r="J315" s="266">
        <f t="shared" si="11"/>
        <v>35918.316</v>
      </c>
      <c r="K315" s="245" t="s">
        <v>846</v>
      </c>
      <c r="L315" s="272">
        <v>8111.97</v>
      </c>
      <c r="M315" s="165" t="s">
        <v>651</v>
      </c>
      <c r="N315" s="165">
        <v>2</v>
      </c>
      <c r="O315" s="316">
        <v>68.4</v>
      </c>
      <c r="P315" s="316">
        <v>7934.93</v>
      </c>
      <c r="R315" s="445"/>
      <c r="S315" s="445"/>
    </row>
    <row r="316" spans="1:19" ht="18">
      <c r="A316" s="578"/>
      <c r="B316" s="21">
        <v>3</v>
      </c>
      <c r="C316" s="139" t="s">
        <v>527</v>
      </c>
      <c r="D316" s="113">
        <f aca="true" t="shared" si="12" ref="D316:D388">E316+F316</f>
        <v>1230.6</v>
      </c>
      <c r="E316" s="113">
        <v>404.9</v>
      </c>
      <c r="F316" s="113">
        <v>825.7</v>
      </c>
      <c r="G316" s="294">
        <v>-22644.76</v>
      </c>
      <c r="H316" s="115">
        <v>3.79</v>
      </c>
      <c r="I316" s="114">
        <v>8</v>
      </c>
      <c r="J316" s="266">
        <f t="shared" si="11"/>
        <v>25035.224000000002</v>
      </c>
      <c r="K316" s="245" t="s">
        <v>847</v>
      </c>
      <c r="L316" s="242"/>
      <c r="M316" s="238"/>
      <c r="N316" s="210"/>
      <c r="O316" s="243"/>
      <c r="P316" s="210"/>
      <c r="R316" s="36"/>
      <c r="S316" s="37"/>
    </row>
    <row r="317" spans="1:19" ht="18">
      <c r="A317" s="578"/>
      <c r="B317" s="21">
        <v>5</v>
      </c>
      <c r="C317" s="135" t="s">
        <v>528</v>
      </c>
      <c r="D317" s="113">
        <f t="shared" si="12"/>
        <v>571.6</v>
      </c>
      <c r="E317" s="113">
        <v>405.75</v>
      </c>
      <c r="F317" s="113">
        <v>165.85</v>
      </c>
      <c r="G317" s="286">
        <v>6778.55</v>
      </c>
      <c r="H317" s="115">
        <v>2.92</v>
      </c>
      <c r="I317" s="114">
        <v>9</v>
      </c>
      <c r="J317" s="266">
        <f t="shared" si="11"/>
        <v>4358.5380000000005</v>
      </c>
      <c r="K317" s="245" t="s">
        <v>586</v>
      </c>
      <c r="L317" s="165"/>
      <c r="M317" s="234"/>
      <c r="N317" s="165"/>
      <c r="O317" s="234"/>
      <c r="P317" s="165"/>
      <c r="R317" s="36"/>
      <c r="S317" s="37"/>
    </row>
    <row r="318" spans="1:19" ht="15.75">
      <c r="A318" s="578"/>
      <c r="B318" s="21">
        <v>6</v>
      </c>
      <c r="C318" s="139" t="s">
        <v>478</v>
      </c>
      <c r="D318" s="113">
        <f t="shared" si="12"/>
        <v>1852.9899999999998</v>
      </c>
      <c r="E318" s="113">
        <v>479.38</v>
      </c>
      <c r="F318" s="113">
        <v>1373.61</v>
      </c>
      <c r="G318" s="286">
        <v>49709.82</v>
      </c>
      <c r="H318" s="115"/>
      <c r="I318" s="114"/>
      <c r="J318" s="266">
        <f t="shared" si="11"/>
        <v>0</v>
      </c>
      <c r="K318" s="245"/>
      <c r="L318" s="246"/>
      <c r="M318" s="246"/>
      <c r="N318" s="246"/>
      <c r="O318" s="246"/>
      <c r="P318" s="210"/>
      <c r="R318" s="11"/>
      <c r="S318" s="440"/>
    </row>
    <row r="319" spans="1:19" ht="15.75">
      <c r="A319" s="578"/>
      <c r="B319" s="564">
        <v>8</v>
      </c>
      <c r="C319" s="465" t="s">
        <v>484</v>
      </c>
      <c r="D319" s="113">
        <f t="shared" si="12"/>
        <v>932.4000000000001</v>
      </c>
      <c r="E319" s="113">
        <v>202.2</v>
      </c>
      <c r="F319" s="113">
        <v>730.2</v>
      </c>
      <c r="G319" s="524">
        <v>52199.14</v>
      </c>
      <c r="H319" s="524"/>
      <c r="I319" s="596"/>
      <c r="J319" s="521">
        <f t="shared" si="11"/>
        <v>0</v>
      </c>
      <c r="K319" s="245" t="s">
        <v>786</v>
      </c>
      <c r="L319" s="318">
        <v>31814.71</v>
      </c>
      <c r="M319" s="238" t="s">
        <v>648</v>
      </c>
      <c r="N319" s="210">
        <v>70</v>
      </c>
      <c r="O319" s="243"/>
      <c r="P319" s="347">
        <v>31422.51</v>
      </c>
      <c r="R319" s="445"/>
      <c r="S319" s="445"/>
    </row>
    <row r="320" spans="1:19" ht="15.75">
      <c r="A320" s="578"/>
      <c r="B320" s="566"/>
      <c r="C320" s="467"/>
      <c r="D320" s="113"/>
      <c r="E320" s="113"/>
      <c r="F320" s="113"/>
      <c r="G320" s="510"/>
      <c r="H320" s="510"/>
      <c r="I320" s="597"/>
      <c r="J320" s="523"/>
      <c r="K320" s="245" t="s">
        <v>728</v>
      </c>
      <c r="L320" s="318">
        <v>4091.28</v>
      </c>
      <c r="M320" s="238" t="s">
        <v>632</v>
      </c>
      <c r="N320" s="210">
        <v>1</v>
      </c>
      <c r="O320" s="243"/>
      <c r="P320" s="347">
        <v>4013.66</v>
      </c>
      <c r="R320" s="445"/>
      <c r="S320" s="445"/>
    </row>
    <row r="321" spans="1:19" ht="15.75">
      <c r="A321" s="578"/>
      <c r="B321" s="21">
        <v>10</v>
      </c>
      <c r="C321" s="139" t="s">
        <v>487</v>
      </c>
      <c r="D321" s="113">
        <f t="shared" si="12"/>
        <v>1889.99</v>
      </c>
      <c r="E321" s="113">
        <v>592.97</v>
      </c>
      <c r="F321" s="113">
        <v>1297.02</v>
      </c>
      <c r="G321" s="286">
        <v>1057.68</v>
      </c>
      <c r="H321" s="115"/>
      <c r="I321" s="114"/>
      <c r="J321" s="266">
        <f aca="true" t="shared" si="13" ref="J321:J327">H321*I321*F321</f>
        <v>0</v>
      </c>
      <c r="K321" s="245"/>
      <c r="L321" s="247"/>
      <c r="M321" s="417"/>
      <c r="N321" s="247"/>
      <c r="O321" s="117"/>
      <c r="P321" s="247"/>
      <c r="R321" s="445"/>
      <c r="S321" s="445"/>
    </row>
    <row r="322" spans="1:19" ht="15.75">
      <c r="A322" s="578"/>
      <c r="B322" s="232">
        <v>11</v>
      </c>
      <c r="C322" s="231" t="s">
        <v>488</v>
      </c>
      <c r="D322" s="119">
        <f t="shared" si="12"/>
        <v>1408.3000000000002</v>
      </c>
      <c r="E322" s="113">
        <v>316.65</v>
      </c>
      <c r="F322" s="119">
        <v>1091.65</v>
      </c>
      <c r="G322" s="295">
        <v>-4091.55</v>
      </c>
      <c r="H322" s="121"/>
      <c r="I322" s="120"/>
      <c r="J322" s="266">
        <f t="shared" si="13"/>
        <v>0</v>
      </c>
      <c r="K322" s="245"/>
      <c r="L322" s="165"/>
      <c r="M322" s="165"/>
      <c r="N322" s="165"/>
      <c r="O322" s="211"/>
      <c r="P322" s="242"/>
      <c r="R322" s="445"/>
      <c r="S322" s="445"/>
    </row>
    <row r="323" spans="1:19" ht="15.75">
      <c r="A323" s="578"/>
      <c r="B323" s="21">
        <v>12</v>
      </c>
      <c r="C323" s="139" t="s">
        <v>489</v>
      </c>
      <c r="D323" s="113">
        <f t="shared" si="12"/>
        <v>1254.6</v>
      </c>
      <c r="E323" s="113">
        <v>248.05</v>
      </c>
      <c r="F323" s="113">
        <v>1006.55</v>
      </c>
      <c r="G323" s="286">
        <v>44813.57</v>
      </c>
      <c r="H323" s="115">
        <v>2.19</v>
      </c>
      <c r="I323" s="114">
        <v>12</v>
      </c>
      <c r="J323" s="266">
        <f t="shared" si="13"/>
        <v>26452.134</v>
      </c>
      <c r="K323" s="245" t="s">
        <v>876</v>
      </c>
      <c r="L323" s="272">
        <v>342180.61</v>
      </c>
      <c r="M323" s="234" t="s">
        <v>652</v>
      </c>
      <c r="N323" s="165">
        <v>305</v>
      </c>
      <c r="O323" s="234"/>
      <c r="P323" s="316">
        <v>342180.61</v>
      </c>
      <c r="R323" s="445"/>
      <c r="S323" s="445"/>
    </row>
    <row r="324" spans="1:19" ht="15.75">
      <c r="A324" s="578"/>
      <c r="B324" s="21">
        <v>13</v>
      </c>
      <c r="C324" s="135" t="s">
        <v>490</v>
      </c>
      <c r="D324" s="113">
        <v>1234.5</v>
      </c>
      <c r="E324" s="113">
        <v>265.49</v>
      </c>
      <c r="F324" s="113">
        <f>D324-E324</f>
        <v>969.01</v>
      </c>
      <c r="G324" s="286">
        <v>13999.73</v>
      </c>
      <c r="H324" s="115"/>
      <c r="I324" s="114"/>
      <c r="J324" s="266">
        <f t="shared" si="13"/>
        <v>0</v>
      </c>
      <c r="K324" s="245"/>
      <c r="L324" s="165"/>
      <c r="M324" s="234"/>
      <c r="N324" s="165"/>
      <c r="O324" s="248"/>
      <c r="P324" s="165"/>
      <c r="R324" s="445"/>
      <c r="S324" s="445"/>
    </row>
    <row r="325" spans="1:19" ht="15.75">
      <c r="A325" s="578"/>
      <c r="B325" s="21">
        <v>14</v>
      </c>
      <c r="C325" s="135" t="s">
        <v>491</v>
      </c>
      <c r="D325" s="113">
        <f t="shared" si="12"/>
        <v>1889.8</v>
      </c>
      <c r="E325" s="113">
        <v>713.8</v>
      </c>
      <c r="F325" s="113">
        <v>1176</v>
      </c>
      <c r="G325" s="286">
        <v>40581.41</v>
      </c>
      <c r="H325" s="115"/>
      <c r="I325" s="114"/>
      <c r="J325" s="266">
        <f t="shared" si="13"/>
        <v>0</v>
      </c>
      <c r="K325" s="245"/>
      <c r="L325" s="165"/>
      <c r="M325" s="234"/>
      <c r="N325" s="165"/>
      <c r="O325" s="234"/>
      <c r="P325" s="165"/>
      <c r="R325" s="445"/>
      <c r="S325" s="445"/>
    </row>
    <row r="326" spans="1:19" ht="15.75">
      <c r="A326" s="578"/>
      <c r="B326" s="21">
        <v>15</v>
      </c>
      <c r="C326" s="135" t="s">
        <v>492</v>
      </c>
      <c r="D326" s="113">
        <f t="shared" si="12"/>
        <v>1388</v>
      </c>
      <c r="E326" s="113">
        <v>236.44</v>
      </c>
      <c r="F326" s="113">
        <v>1151.56</v>
      </c>
      <c r="G326" s="286">
        <v>20307.59</v>
      </c>
      <c r="H326" s="115"/>
      <c r="I326" s="114"/>
      <c r="J326" s="266">
        <f t="shared" si="13"/>
        <v>0</v>
      </c>
      <c r="K326" s="245"/>
      <c r="L326" s="41"/>
      <c r="M326" s="64"/>
      <c r="N326" s="41"/>
      <c r="O326" s="64"/>
      <c r="P326" s="165"/>
      <c r="R326" s="445"/>
      <c r="S326" s="445"/>
    </row>
    <row r="327" spans="1:19" ht="31.5" customHeight="1">
      <c r="A327" s="578"/>
      <c r="B327" s="564">
        <v>16</v>
      </c>
      <c r="C327" s="547" t="s">
        <v>493</v>
      </c>
      <c r="D327" s="113">
        <v>1272</v>
      </c>
      <c r="E327" s="113">
        <v>218.3</v>
      </c>
      <c r="F327" s="113">
        <f>D327-E327</f>
        <v>1053.7</v>
      </c>
      <c r="G327" s="524">
        <v>67582.97</v>
      </c>
      <c r="H327" s="524">
        <v>2</v>
      </c>
      <c r="I327" s="511">
        <v>12</v>
      </c>
      <c r="J327" s="521">
        <f t="shared" si="13"/>
        <v>25288.800000000003</v>
      </c>
      <c r="K327" s="557" t="s">
        <v>859</v>
      </c>
      <c r="L327" s="275">
        <v>56323</v>
      </c>
      <c r="M327" s="87" t="s">
        <v>651</v>
      </c>
      <c r="N327" s="87">
        <v>6</v>
      </c>
      <c r="O327" s="87"/>
      <c r="P327" s="309">
        <v>56323</v>
      </c>
      <c r="R327" s="445"/>
      <c r="S327" s="445"/>
    </row>
    <row r="328" spans="1:19" ht="15.75">
      <c r="A328" s="578"/>
      <c r="B328" s="565"/>
      <c r="C328" s="600"/>
      <c r="D328" s="113"/>
      <c r="E328" s="113"/>
      <c r="F328" s="113"/>
      <c r="G328" s="509"/>
      <c r="H328" s="509"/>
      <c r="I328" s="512"/>
      <c r="J328" s="522"/>
      <c r="K328" s="558"/>
      <c r="L328" s="275">
        <v>20000</v>
      </c>
      <c r="M328" s="87" t="s">
        <v>651</v>
      </c>
      <c r="N328" s="87">
        <v>2</v>
      </c>
      <c r="O328" s="87"/>
      <c r="P328" s="309">
        <v>20000</v>
      </c>
      <c r="R328" s="445"/>
      <c r="S328" s="445"/>
    </row>
    <row r="329" spans="1:19" ht="15.75">
      <c r="A329" s="578"/>
      <c r="B329" s="566"/>
      <c r="C329" s="548"/>
      <c r="D329" s="113"/>
      <c r="E329" s="113"/>
      <c r="F329" s="113"/>
      <c r="G329" s="510"/>
      <c r="H329" s="510"/>
      <c r="I329" s="513"/>
      <c r="J329" s="523"/>
      <c r="K329" s="436" t="s">
        <v>785</v>
      </c>
      <c r="L329" s="275">
        <v>5698.9</v>
      </c>
      <c r="M329" s="87" t="s">
        <v>822</v>
      </c>
      <c r="N329" s="87">
        <v>10</v>
      </c>
      <c r="O329" s="87"/>
      <c r="P329" s="309">
        <v>4220.57</v>
      </c>
      <c r="R329" s="445"/>
      <c r="S329" s="445"/>
    </row>
    <row r="330" spans="1:19" ht="15.75">
      <c r="A330" s="578"/>
      <c r="B330" s="21">
        <v>17</v>
      </c>
      <c r="C330" s="139" t="s">
        <v>494</v>
      </c>
      <c r="D330" s="113">
        <v>1235.1</v>
      </c>
      <c r="E330" s="113">
        <v>79.4</v>
      </c>
      <c r="F330" s="113">
        <f>D330-E330</f>
        <v>1155.6999999999998</v>
      </c>
      <c r="G330" s="286">
        <v>8935.19</v>
      </c>
      <c r="H330" s="115"/>
      <c r="I330" s="114"/>
      <c r="J330" s="266">
        <f aca="true" t="shared" si="14" ref="J330:J338">H330*I330*F330</f>
        <v>0</v>
      </c>
      <c r="K330" s="245"/>
      <c r="L330" s="165"/>
      <c r="M330" s="234"/>
      <c r="N330" s="165"/>
      <c r="O330" s="234"/>
      <c r="P330" s="165"/>
      <c r="R330" s="445"/>
      <c r="S330" s="445"/>
    </row>
    <row r="331" spans="1:19" ht="15.75">
      <c r="A331" s="578"/>
      <c r="B331" s="21">
        <v>18</v>
      </c>
      <c r="C331" s="139" t="s">
        <v>495</v>
      </c>
      <c r="D331" s="113">
        <f t="shared" si="12"/>
        <v>1381.6999999999998</v>
      </c>
      <c r="E331" s="113">
        <v>564.27</v>
      </c>
      <c r="F331" s="113">
        <v>817.43</v>
      </c>
      <c r="G331" s="286">
        <v>5939.13</v>
      </c>
      <c r="H331" s="115"/>
      <c r="I331" s="114"/>
      <c r="J331" s="266">
        <f t="shared" si="14"/>
        <v>0</v>
      </c>
      <c r="K331" s="245"/>
      <c r="L331" s="165"/>
      <c r="M331" s="165"/>
      <c r="N331" s="165"/>
      <c r="O331" s="165"/>
      <c r="P331" s="165"/>
      <c r="R331" s="445"/>
      <c r="S331" s="445"/>
    </row>
    <row r="332" spans="1:19" ht="15.75">
      <c r="A332" s="578"/>
      <c r="B332" s="21">
        <v>19</v>
      </c>
      <c r="C332" s="139" t="s">
        <v>496</v>
      </c>
      <c r="D332" s="113">
        <v>1263.31</v>
      </c>
      <c r="E332" s="113"/>
      <c r="F332" s="113">
        <v>1263.31</v>
      </c>
      <c r="G332" s="286">
        <v>40711.25</v>
      </c>
      <c r="H332" s="115">
        <v>6.6</v>
      </c>
      <c r="I332" s="114">
        <v>12</v>
      </c>
      <c r="J332" s="266">
        <f t="shared" si="14"/>
        <v>100054.15199999999</v>
      </c>
      <c r="K332" s="245" t="s">
        <v>618</v>
      </c>
      <c r="L332" s="272">
        <v>99464.73</v>
      </c>
      <c r="M332" s="234" t="s">
        <v>652</v>
      </c>
      <c r="N332" s="165">
        <v>210</v>
      </c>
      <c r="O332" s="324">
        <v>695.52</v>
      </c>
      <c r="P332" s="316">
        <v>99358.63</v>
      </c>
      <c r="R332" s="445"/>
      <c r="S332" s="445"/>
    </row>
    <row r="333" spans="1:19" ht="15.75">
      <c r="A333" s="578"/>
      <c r="B333" s="21">
        <v>20</v>
      </c>
      <c r="C333" s="139" t="s">
        <v>544</v>
      </c>
      <c r="D333" s="113">
        <f t="shared" si="12"/>
        <v>543.5799999999999</v>
      </c>
      <c r="E333" s="113">
        <v>185.3</v>
      </c>
      <c r="F333" s="113">
        <v>358.28</v>
      </c>
      <c r="G333" s="286">
        <v>6551.81</v>
      </c>
      <c r="H333" s="115"/>
      <c r="I333" s="114"/>
      <c r="J333" s="266">
        <f t="shared" si="14"/>
        <v>0</v>
      </c>
      <c r="K333" s="245"/>
      <c r="L333" s="165"/>
      <c r="M333" s="234"/>
      <c r="N333" s="165"/>
      <c r="O333" s="249"/>
      <c r="P333" s="165"/>
      <c r="R333" s="445"/>
      <c r="S333" s="445"/>
    </row>
    <row r="334" spans="1:16" ht="31.5">
      <c r="A334" s="578"/>
      <c r="B334" s="21">
        <v>21</v>
      </c>
      <c r="C334" s="139" t="s">
        <v>545</v>
      </c>
      <c r="D334" s="113">
        <f t="shared" si="12"/>
        <v>615.8</v>
      </c>
      <c r="E334" s="113">
        <v>79</v>
      </c>
      <c r="F334" s="113">
        <v>536.8</v>
      </c>
      <c r="G334" s="286">
        <v>16613.41</v>
      </c>
      <c r="H334" s="125"/>
      <c r="I334" s="124"/>
      <c r="J334" s="266">
        <f t="shared" si="14"/>
        <v>0</v>
      </c>
      <c r="K334" s="245" t="s">
        <v>865</v>
      </c>
      <c r="L334" s="272">
        <v>8182.17</v>
      </c>
      <c r="M334" s="234" t="s">
        <v>632</v>
      </c>
      <c r="N334" s="165">
        <v>1</v>
      </c>
      <c r="O334" s="234"/>
      <c r="P334" s="316">
        <v>6828.33</v>
      </c>
    </row>
    <row r="335" spans="1:16" ht="15.75">
      <c r="A335" s="578"/>
      <c r="B335" s="21">
        <v>22</v>
      </c>
      <c r="C335" s="135" t="s">
        <v>546</v>
      </c>
      <c r="D335" s="113">
        <f t="shared" si="12"/>
        <v>608.95</v>
      </c>
      <c r="E335" s="113">
        <v>247.46</v>
      </c>
      <c r="F335" s="113">
        <v>361.49</v>
      </c>
      <c r="G335" s="286">
        <v>6686.3</v>
      </c>
      <c r="H335" s="115"/>
      <c r="I335" s="114"/>
      <c r="J335" s="266">
        <f t="shared" si="14"/>
        <v>0</v>
      </c>
      <c r="K335" s="245" t="s">
        <v>877</v>
      </c>
      <c r="L335" s="272">
        <v>226814.26</v>
      </c>
      <c r="M335" s="234" t="s">
        <v>652</v>
      </c>
      <c r="N335" s="165">
        <v>289</v>
      </c>
      <c r="O335" s="234"/>
      <c r="P335" s="342">
        <v>226814.25</v>
      </c>
    </row>
    <row r="336" spans="1:16" ht="15.75">
      <c r="A336" s="578"/>
      <c r="B336" s="21">
        <v>23</v>
      </c>
      <c r="C336" s="139" t="s">
        <v>547</v>
      </c>
      <c r="D336" s="113">
        <f t="shared" si="12"/>
        <v>634.8</v>
      </c>
      <c r="E336" s="113">
        <v>178.59</v>
      </c>
      <c r="F336" s="113">
        <v>456.21</v>
      </c>
      <c r="G336" s="286">
        <v>2063.35</v>
      </c>
      <c r="H336" s="116"/>
      <c r="I336" s="118"/>
      <c r="J336" s="266">
        <f t="shared" si="14"/>
        <v>0</v>
      </c>
      <c r="K336" s="245"/>
      <c r="L336" s="165"/>
      <c r="M336" s="165"/>
      <c r="N336" s="165"/>
      <c r="O336" s="211"/>
      <c r="P336" s="165"/>
    </row>
    <row r="337" spans="1:16" ht="15.75">
      <c r="A337" s="578"/>
      <c r="B337" s="21">
        <v>24</v>
      </c>
      <c r="C337" s="135" t="s">
        <v>548</v>
      </c>
      <c r="D337" s="113">
        <f t="shared" si="12"/>
        <v>537.29</v>
      </c>
      <c r="E337" s="113">
        <v>186.34</v>
      </c>
      <c r="F337" s="113">
        <v>350.95</v>
      </c>
      <c r="G337" s="286">
        <v>19336.12</v>
      </c>
      <c r="H337" s="115"/>
      <c r="I337" s="114"/>
      <c r="J337" s="266">
        <f t="shared" si="14"/>
        <v>0</v>
      </c>
      <c r="K337" s="245"/>
      <c r="L337" s="250"/>
      <c r="M337" s="234"/>
      <c r="N337" s="165"/>
      <c r="O337" s="234"/>
      <c r="P337" s="165"/>
    </row>
    <row r="338" spans="1:16" ht="15.75">
      <c r="A338" s="578"/>
      <c r="B338" s="564">
        <v>25</v>
      </c>
      <c r="C338" s="465" t="s">
        <v>549</v>
      </c>
      <c r="D338" s="113">
        <f t="shared" si="12"/>
        <v>808.34</v>
      </c>
      <c r="E338" s="113">
        <v>675.1</v>
      </c>
      <c r="F338" s="113">
        <v>133.24</v>
      </c>
      <c r="G338" s="286">
        <v>11420.39</v>
      </c>
      <c r="H338" s="115"/>
      <c r="I338" s="114"/>
      <c r="J338" s="266">
        <f t="shared" si="14"/>
        <v>0</v>
      </c>
      <c r="K338" s="245" t="s">
        <v>878</v>
      </c>
      <c r="L338" s="272">
        <v>43059.44</v>
      </c>
      <c r="M338" s="234" t="s">
        <v>648</v>
      </c>
      <c r="N338" s="165">
        <v>50</v>
      </c>
      <c r="O338" s="234"/>
      <c r="P338" s="316">
        <v>43059.44</v>
      </c>
    </row>
    <row r="339" spans="1:16" ht="15.75">
      <c r="A339" s="578"/>
      <c r="B339" s="566"/>
      <c r="C339" s="467"/>
      <c r="D339" s="113"/>
      <c r="E339" s="113"/>
      <c r="F339" s="113"/>
      <c r="G339" s="286"/>
      <c r="H339" s="115"/>
      <c r="I339" s="114"/>
      <c r="J339" s="266"/>
      <c r="K339" s="245" t="s">
        <v>879</v>
      </c>
      <c r="L339" s="272">
        <v>166057.02</v>
      </c>
      <c r="M339" s="234" t="s">
        <v>652</v>
      </c>
      <c r="N339" s="165">
        <v>119</v>
      </c>
      <c r="O339" s="234"/>
      <c r="P339" s="316">
        <v>166057.02</v>
      </c>
    </row>
    <row r="340" spans="1:16" ht="15.75">
      <c r="A340" s="578"/>
      <c r="B340" s="564">
        <v>26</v>
      </c>
      <c r="C340" s="547" t="s">
        <v>550</v>
      </c>
      <c r="D340" s="113"/>
      <c r="E340" s="113"/>
      <c r="F340" s="113"/>
      <c r="G340" s="286"/>
      <c r="H340" s="115"/>
      <c r="I340" s="114"/>
      <c r="J340" s="266"/>
      <c r="K340" s="245" t="s">
        <v>880</v>
      </c>
      <c r="L340" s="272">
        <v>88836.05</v>
      </c>
      <c r="M340" s="234" t="s">
        <v>822</v>
      </c>
      <c r="N340" s="165">
        <v>78.2</v>
      </c>
      <c r="O340" s="234"/>
      <c r="P340" s="316">
        <v>88836.05</v>
      </c>
    </row>
    <row r="341" spans="1:16" ht="15.75">
      <c r="A341" s="578"/>
      <c r="B341" s="566"/>
      <c r="C341" s="548"/>
      <c r="D341" s="113">
        <f t="shared" si="12"/>
        <v>565.26</v>
      </c>
      <c r="E341" s="113">
        <v>470.58</v>
      </c>
      <c r="F341" s="113">
        <v>94.68</v>
      </c>
      <c r="G341" s="286">
        <v>4282.96</v>
      </c>
      <c r="H341" s="115">
        <v>2.92</v>
      </c>
      <c r="I341" s="114">
        <v>9</v>
      </c>
      <c r="J341" s="266">
        <f>H341*I341*F341</f>
        <v>2488.1904000000004</v>
      </c>
      <c r="K341" s="245" t="s">
        <v>586</v>
      </c>
      <c r="L341" s="165"/>
      <c r="M341" s="234"/>
      <c r="N341" s="165"/>
      <c r="O341" s="234"/>
      <c r="P341" s="242"/>
    </row>
    <row r="342" spans="1:16" ht="15.75">
      <c r="A342" s="578"/>
      <c r="B342" s="232">
        <v>27</v>
      </c>
      <c r="C342" s="127" t="s">
        <v>78</v>
      </c>
      <c r="D342" s="113">
        <f t="shared" si="12"/>
        <v>3201.5</v>
      </c>
      <c r="E342" s="118">
        <v>746.8</v>
      </c>
      <c r="F342" s="113">
        <v>2454.7</v>
      </c>
      <c r="G342" s="288">
        <v>54744.74</v>
      </c>
      <c r="H342" s="116"/>
      <c r="I342" s="118"/>
      <c r="J342" s="266">
        <f>H342*I342*F342</f>
        <v>0</v>
      </c>
      <c r="K342" s="245"/>
      <c r="L342" s="41"/>
      <c r="M342" s="41"/>
      <c r="N342" s="41"/>
      <c r="O342" s="41"/>
      <c r="P342" s="107"/>
    </row>
    <row r="343" spans="1:16" ht="15.75">
      <c r="A343" s="578"/>
      <c r="B343" s="232">
        <v>28</v>
      </c>
      <c r="C343" s="127" t="s">
        <v>79</v>
      </c>
      <c r="D343" s="113">
        <f t="shared" si="12"/>
        <v>6448.5</v>
      </c>
      <c r="E343" s="118">
        <v>1234.8</v>
      </c>
      <c r="F343" s="119">
        <v>5213.7</v>
      </c>
      <c r="G343" s="288">
        <v>182277.56</v>
      </c>
      <c r="H343" s="121"/>
      <c r="I343" s="120"/>
      <c r="J343" s="266">
        <f>H343*I343*F343</f>
        <v>0</v>
      </c>
      <c r="K343" s="245"/>
      <c r="L343" s="165"/>
      <c r="M343" s="234"/>
      <c r="N343" s="165"/>
      <c r="O343" s="234"/>
      <c r="P343" s="165"/>
    </row>
    <row r="344" spans="1:16" ht="15.75">
      <c r="A344" s="578"/>
      <c r="B344" s="564">
        <v>29</v>
      </c>
      <c r="C344" s="549" t="s">
        <v>80</v>
      </c>
      <c r="D344" s="481">
        <v>5651.1</v>
      </c>
      <c r="E344" s="481">
        <v>667.4</v>
      </c>
      <c r="F344" s="481">
        <f>D344-E344</f>
        <v>4983.700000000001</v>
      </c>
      <c r="G344" s="524">
        <v>206868.11</v>
      </c>
      <c r="H344" s="524"/>
      <c r="I344" s="511"/>
      <c r="J344" s="521">
        <f>H344*I344*F344</f>
        <v>0</v>
      </c>
      <c r="K344" s="310" t="s">
        <v>641</v>
      </c>
      <c r="L344" s="272">
        <v>17118.92</v>
      </c>
      <c r="M344" s="252" t="s">
        <v>652</v>
      </c>
      <c r="N344" s="246">
        <v>35.8</v>
      </c>
      <c r="O344" s="552">
        <v>315.3</v>
      </c>
      <c r="P344" s="316">
        <v>19287.14</v>
      </c>
    </row>
    <row r="345" spans="1:16" ht="15.75">
      <c r="A345" s="578"/>
      <c r="B345" s="565"/>
      <c r="C345" s="550"/>
      <c r="D345" s="482"/>
      <c r="E345" s="482"/>
      <c r="F345" s="482"/>
      <c r="G345" s="509"/>
      <c r="H345" s="509"/>
      <c r="I345" s="512"/>
      <c r="J345" s="522"/>
      <c r="K345" s="310" t="s">
        <v>813</v>
      </c>
      <c r="L345" s="272">
        <v>23604.17</v>
      </c>
      <c r="M345" s="252" t="s">
        <v>652</v>
      </c>
      <c r="N345" s="246">
        <v>8.8</v>
      </c>
      <c r="O345" s="553"/>
      <c r="P345" s="316">
        <v>12886.58</v>
      </c>
    </row>
    <row r="346" spans="1:16" ht="15.75">
      <c r="A346" s="578"/>
      <c r="B346" s="565"/>
      <c r="C346" s="550"/>
      <c r="D346" s="482"/>
      <c r="E346" s="482"/>
      <c r="F346" s="482"/>
      <c r="G346" s="509"/>
      <c r="H346" s="509"/>
      <c r="I346" s="512"/>
      <c r="J346" s="522"/>
      <c r="K346" s="310" t="s">
        <v>764</v>
      </c>
      <c r="L346" s="272">
        <v>29595.95</v>
      </c>
      <c r="M346" s="252" t="s">
        <v>672</v>
      </c>
      <c r="N346" s="246">
        <v>46.5</v>
      </c>
      <c r="O346" s="395">
        <v>290.03</v>
      </c>
      <c r="P346" s="316">
        <v>29595.96</v>
      </c>
    </row>
    <row r="347" spans="1:16" ht="15.75">
      <c r="A347" s="578"/>
      <c r="B347" s="565"/>
      <c r="C347" s="550"/>
      <c r="D347" s="482"/>
      <c r="E347" s="482"/>
      <c r="F347" s="482"/>
      <c r="G347" s="509"/>
      <c r="H347" s="509"/>
      <c r="I347" s="512"/>
      <c r="J347" s="522"/>
      <c r="K347" s="310" t="s">
        <v>864</v>
      </c>
      <c r="L347" s="272">
        <v>40305.18</v>
      </c>
      <c r="M347" s="252"/>
      <c r="N347" s="246"/>
      <c r="O347" s="251"/>
      <c r="P347" s="165" t="s">
        <v>852</v>
      </c>
    </row>
    <row r="348" spans="1:16" ht="15.75">
      <c r="A348" s="578"/>
      <c r="B348" s="565"/>
      <c r="C348" s="550"/>
      <c r="D348" s="482"/>
      <c r="E348" s="482"/>
      <c r="F348" s="482"/>
      <c r="G348" s="509"/>
      <c r="H348" s="509"/>
      <c r="I348" s="512"/>
      <c r="J348" s="522"/>
      <c r="K348" s="310" t="s">
        <v>712</v>
      </c>
      <c r="L348" s="272">
        <v>40807.53</v>
      </c>
      <c r="M348" s="252"/>
      <c r="N348" s="246"/>
      <c r="O348" s="251"/>
      <c r="P348" s="165" t="s">
        <v>852</v>
      </c>
    </row>
    <row r="349" spans="1:16" ht="31.5">
      <c r="A349" s="578"/>
      <c r="B349" s="566"/>
      <c r="C349" s="551"/>
      <c r="D349" s="462"/>
      <c r="E349" s="462"/>
      <c r="F349" s="462"/>
      <c r="G349" s="510"/>
      <c r="H349" s="510"/>
      <c r="I349" s="513"/>
      <c r="J349" s="523"/>
      <c r="K349" s="310" t="s">
        <v>851</v>
      </c>
      <c r="L349" s="272">
        <v>84339.26</v>
      </c>
      <c r="M349" s="252" t="s">
        <v>829</v>
      </c>
      <c r="N349" s="246">
        <v>2.86</v>
      </c>
      <c r="O349" s="423">
        <v>249.49</v>
      </c>
      <c r="P349" s="316">
        <v>25464.7</v>
      </c>
    </row>
    <row r="350" spans="1:16" ht="31.5">
      <c r="A350" s="578"/>
      <c r="B350" s="21">
        <v>30</v>
      </c>
      <c r="C350" s="430" t="s">
        <v>81</v>
      </c>
      <c r="D350" s="268">
        <f t="shared" si="12"/>
        <v>2442.4</v>
      </c>
      <c r="E350" s="257">
        <v>502.6</v>
      </c>
      <c r="F350" s="268">
        <v>1939.8</v>
      </c>
      <c r="G350" s="296">
        <v>-11103.17</v>
      </c>
      <c r="H350" s="123"/>
      <c r="I350" s="122"/>
      <c r="J350" s="266">
        <f>H350*I350*F350</f>
        <v>0</v>
      </c>
      <c r="K350" s="245" t="s">
        <v>863</v>
      </c>
      <c r="L350" s="272">
        <v>13328.93</v>
      </c>
      <c r="M350" s="234" t="s">
        <v>651</v>
      </c>
      <c r="N350" s="246">
        <v>1</v>
      </c>
      <c r="O350" s="418"/>
      <c r="P350" s="316">
        <v>13328.93</v>
      </c>
    </row>
    <row r="351" spans="1:16" ht="15.75">
      <c r="A351" s="578"/>
      <c r="B351" s="232">
        <v>31</v>
      </c>
      <c r="C351" s="138" t="s">
        <v>82</v>
      </c>
      <c r="D351" s="113">
        <v>3273.9</v>
      </c>
      <c r="E351" s="118">
        <v>176.4</v>
      </c>
      <c r="F351" s="113">
        <f>D351-E351</f>
        <v>3097.5</v>
      </c>
      <c r="G351" s="121">
        <v>7870.37</v>
      </c>
      <c r="H351" s="121">
        <v>1.27</v>
      </c>
      <c r="I351" s="120">
        <v>12</v>
      </c>
      <c r="J351" s="425">
        <f>H351*I351*F351</f>
        <v>47205.9</v>
      </c>
      <c r="K351" s="245" t="s">
        <v>586</v>
      </c>
      <c r="L351" s="165"/>
      <c r="M351" s="165"/>
      <c r="N351" s="246"/>
      <c r="O351" s="419"/>
      <c r="P351" s="165"/>
    </row>
    <row r="352" spans="1:16" ht="20.25" customHeight="1">
      <c r="A352" s="578"/>
      <c r="B352" s="21">
        <v>32</v>
      </c>
      <c r="C352" s="138" t="s">
        <v>590</v>
      </c>
      <c r="D352" s="113">
        <f t="shared" si="12"/>
        <v>634.8</v>
      </c>
      <c r="E352" s="119">
        <v>83.3</v>
      </c>
      <c r="F352" s="113">
        <v>551.5</v>
      </c>
      <c r="G352" s="288">
        <v>11670.85</v>
      </c>
      <c r="H352" s="126"/>
      <c r="I352" s="129"/>
      <c r="J352" s="266">
        <f>H352*I352*F352</f>
        <v>0</v>
      </c>
      <c r="K352" s="437" t="s">
        <v>792</v>
      </c>
      <c r="L352" s="319">
        <v>2311.77</v>
      </c>
      <c r="M352" s="240" t="s">
        <v>651</v>
      </c>
      <c r="N352" s="411">
        <v>1</v>
      </c>
      <c r="O352" s="420"/>
      <c r="P352" s="422">
        <v>2292.15</v>
      </c>
    </row>
    <row r="353" spans="1:16" ht="15.75">
      <c r="A353" s="578"/>
      <c r="B353" s="564">
        <v>33</v>
      </c>
      <c r="C353" s="547" t="s">
        <v>83</v>
      </c>
      <c r="D353" s="113">
        <f t="shared" si="12"/>
        <v>6617</v>
      </c>
      <c r="E353" s="119">
        <v>771.9</v>
      </c>
      <c r="F353" s="119">
        <v>5845.1</v>
      </c>
      <c r="G353" s="524">
        <v>46537.79</v>
      </c>
      <c r="H353" s="116"/>
      <c r="I353" s="118"/>
      <c r="J353" s="266">
        <f>H353*I353*F353</f>
        <v>0</v>
      </c>
      <c r="K353" s="245" t="s">
        <v>618</v>
      </c>
      <c r="L353" s="334">
        <v>46537.79</v>
      </c>
      <c r="M353" s="165" t="s">
        <v>652</v>
      </c>
      <c r="N353" s="246">
        <v>197</v>
      </c>
      <c r="O353" s="380"/>
      <c r="P353" s="342">
        <v>46537.79</v>
      </c>
    </row>
    <row r="354" spans="1:16" ht="15.75">
      <c r="A354" s="578"/>
      <c r="B354" s="566"/>
      <c r="C354" s="548"/>
      <c r="D354" s="113"/>
      <c r="E354" s="119"/>
      <c r="F354" s="119"/>
      <c r="G354" s="510"/>
      <c r="H354" s="384"/>
      <c r="I354" s="257"/>
      <c r="J354" s="266"/>
      <c r="K354" s="310" t="s">
        <v>770</v>
      </c>
      <c r="L354" s="385"/>
      <c r="M354" s="252" t="s">
        <v>651</v>
      </c>
      <c r="N354" s="412">
        <v>1</v>
      </c>
      <c r="O354" s="380"/>
      <c r="P354" s="386">
        <v>9454.31</v>
      </c>
    </row>
    <row r="355" spans="1:16" ht="15.75">
      <c r="A355" s="578"/>
      <c r="B355" s="21">
        <v>34</v>
      </c>
      <c r="C355" s="139" t="s">
        <v>589</v>
      </c>
      <c r="D355" s="118">
        <f t="shared" si="12"/>
        <v>279.4</v>
      </c>
      <c r="E355" s="118">
        <v>102.6</v>
      </c>
      <c r="F355" s="118">
        <v>176.8</v>
      </c>
      <c r="G355" s="286">
        <v>4135.8</v>
      </c>
      <c r="H355" s="130"/>
      <c r="I355" s="128"/>
      <c r="J355" s="266">
        <f aca="true" t="shared" si="15" ref="J355:J362">H355*I355*F355</f>
        <v>0</v>
      </c>
      <c r="K355" s="310"/>
      <c r="L355" s="252"/>
      <c r="M355" s="253"/>
      <c r="N355" s="252"/>
      <c r="O355" s="253"/>
      <c r="P355" s="252"/>
    </row>
    <row r="356" spans="1:16" ht="15.75">
      <c r="A356" s="578"/>
      <c r="B356" s="21">
        <v>35</v>
      </c>
      <c r="C356" s="135" t="s">
        <v>591</v>
      </c>
      <c r="D356" s="113">
        <f t="shared" si="12"/>
        <v>271.6</v>
      </c>
      <c r="E356" s="118">
        <v>72.4</v>
      </c>
      <c r="F356" s="113">
        <v>199.2</v>
      </c>
      <c r="G356" s="286">
        <v>9300.04</v>
      </c>
      <c r="H356" s="115"/>
      <c r="I356" s="114"/>
      <c r="J356" s="266">
        <f t="shared" si="15"/>
        <v>0</v>
      </c>
      <c r="K356" s="245"/>
      <c r="L356" s="165"/>
      <c r="M356" s="165"/>
      <c r="N356" s="165"/>
      <c r="O356" s="254"/>
      <c r="P356" s="165"/>
    </row>
    <row r="357" spans="1:16" ht="15.75">
      <c r="A357" s="578"/>
      <c r="B357" s="21">
        <v>36</v>
      </c>
      <c r="C357" s="139" t="s">
        <v>592</v>
      </c>
      <c r="D357" s="113">
        <f t="shared" si="12"/>
        <v>275.4</v>
      </c>
      <c r="E357" s="118">
        <v>61.7</v>
      </c>
      <c r="F357" s="113">
        <v>213.7</v>
      </c>
      <c r="G357" s="286">
        <v>2366.13</v>
      </c>
      <c r="H357" s="115"/>
      <c r="I357" s="114"/>
      <c r="J357" s="266">
        <f t="shared" si="15"/>
        <v>0</v>
      </c>
      <c r="K357" s="245"/>
      <c r="L357" s="165"/>
      <c r="M357" s="165"/>
      <c r="N357" s="165"/>
      <c r="O357" s="165"/>
      <c r="P357" s="165"/>
    </row>
    <row r="358" spans="1:16" ht="15.75">
      <c r="A358" s="578"/>
      <c r="B358" s="21">
        <v>37</v>
      </c>
      <c r="C358" s="243" t="s">
        <v>84</v>
      </c>
      <c r="D358" s="113">
        <f t="shared" si="12"/>
        <v>3317.3</v>
      </c>
      <c r="E358" s="118">
        <v>676.5</v>
      </c>
      <c r="F358" s="113">
        <v>2640.8</v>
      </c>
      <c r="G358" s="286">
        <v>32588.09</v>
      </c>
      <c r="H358" s="115"/>
      <c r="I358" s="114"/>
      <c r="J358" s="266">
        <f t="shared" si="15"/>
        <v>0</v>
      </c>
      <c r="K358" s="245" t="s">
        <v>713</v>
      </c>
      <c r="L358" s="272">
        <v>23334.28</v>
      </c>
      <c r="M358" s="165" t="s">
        <v>672</v>
      </c>
      <c r="N358" s="165">
        <v>16.5</v>
      </c>
      <c r="O358" s="372">
        <v>221.82</v>
      </c>
      <c r="P358" s="316">
        <v>22634.54</v>
      </c>
    </row>
    <row r="359" spans="1:16" ht="15.75">
      <c r="A359" s="578"/>
      <c r="B359" s="21">
        <v>38</v>
      </c>
      <c r="C359" s="431" t="s">
        <v>593</v>
      </c>
      <c r="D359" s="113">
        <f t="shared" si="12"/>
        <v>276.1</v>
      </c>
      <c r="E359" s="118">
        <v>137.9</v>
      </c>
      <c r="F359" s="113">
        <v>138.2</v>
      </c>
      <c r="G359" s="286">
        <v>5921.65</v>
      </c>
      <c r="H359" s="115"/>
      <c r="I359" s="114"/>
      <c r="J359" s="266">
        <f t="shared" si="15"/>
        <v>0</v>
      </c>
      <c r="K359" s="245"/>
      <c r="L359" s="165"/>
      <c r="M359" s="234"/>
      <c r="N359" s="165"/>
      <c r="O359" s="234"/>
      <c r="P359" s="165"/>
    </row>
    <row r="360" spans="1:16" ht="15.75">
      <c r="A360" s="578"/>
      <c r="B360" s="21">
        <v>39</v>
      </c>
      <c r="C360" s="432" t="s">
        <v>85</v>
      </c>
      <c r="D360" s="113">
        <f t="shared" si="12"/>
        <v>3274.5</v>
      </c>
      <c r="E360" s="118">
        <v>671.9</v>
      </c>
      <c r="F360" s="113">
        <v>2602.6</v>
      </c>
      <c r="G360" s="286">
        <v>39767.39</v>
      </c>
      <c r="H360" s="116"/>
      <c r="I360" s="118"/>
      <c r="J360" s="266">
        <f t="shared" si="15"/>
        <v>0</v>
      </c>
      <c r="K360" s="245"/>
      <c r="L360" s="165"/>
      <c r="M360" s="165"/>
      <c r="N360" s="165"/>
      <c r="O360" s="234"/>
      <c r="P360" s="165"/>
    </row>
    <row r="361" spans="1:16" ht="15.75">
      <c r="A361" s="578"/>
      <c r="B361" s="232">
        <v>40</v>
      </c>
      <c r="C361" s="433" t="s">
        <v>86</v>
      </c>
      <c r="D361" s="113">
        <v>3901.7</v>
      </c>
      <c r="E361" s="118">
        <v>270.1</v>
      </c>
      <c r="F361" s="119">
        <f>D361-E361</f>
        <v>3631.6</v>
      </c>
      <c r="G361" s="288">
        <v>4285.69</v>
      </c>
      <c r="H361" s="121">
        <v>2.13</v>
      </c>
      <c r="I361" s="120">
        <v>12</v>
      </c>
      <c r="J361" s="266">
        <f t="shared" si="15"/>
        <v>92823.696</v>
      </c>
      <c r="K361" s="245" t="s">
        <v>848</v>
      </c>
      <c r="L361" s="272">
        <v>121731.21</v>
      </c>
      <c r="M361" s="165" t="s">
        <v>652</v>
      </c>
      <c r="N361" s="165">
        <v>141</v>
      </c>
      <c r="O361" s="344">
        <v>846.19</v>
      </c>
      <c r="P361" s="316">
        <v>120884.91</v>
      </c>
    </row>
    <row r="362" spans="1:16" ht="15.75">
      <c r="A362" s="578"/>
      <c r="B362" s="564">
        <v>41</v>
      </c>
      <c r="C362" s="465" t="s">
        <v>87</v>
      </c>
      <c r="D362" s="113">
        <v>2042.3</v>
      </c>
      <c r="E362" s="118">
        <v>90.2</v>
      </c>
      <c r="F362" s="119">
        <f>D362-E362</f>
        <v>1952.1</v>
      </c>
      <c r="G362" s="121">
        <v>43796.71</v>
      </c>
      <c r="H362" s="524">
        <v>2.19</v>
      </c>
      <c r="I362" s="511">
        <v>12</v>
      </c>
      <c r="J362" s="521">
        <f t="shared" si="15"/>
        <v>51301.188</v>
      </c>
      <c r="K362" s="245" t="s">
        <v>586</v>
      </c>
      <c r="L362" s="165"/>
      <c r="M362" s="234"/>
      <c r="N362" s="165"/>
      <c r="O362" s="234"/>
      <c r="P362" s="165"/>
    </row>
    <row r="363" spans="1:16" ht="15.75">
      <c r="A363" s="578"/>
      <c r="B363" s="565"/>
      <c r="C363" s="466"/>
      <c r="D363" s="113"/>
      <c r="E363" s="118"/>
      <c r="F363" s="119"/>
      <c r="G363" s="121"/>
      <c r="H363" s="509"/>
      <c r="I363" s="512"/>
      <c r="J363" s="522"/>
      <c r="K363" s="245" t="s">
        <v>801</v>
      </c>
      <c r="L363" s="272">
        <v>28277.88</v>
      </c>
      <c r="M363" s="234" t="s">
        <v>828</v>
      </c>
      <c r="N363" s="165"/>
      <c r="O363" s="234"/>
      <c r="P363" s="165" t="s">
        <v>852</v>
      </c>
    </row>
    <row r="364" spans="1:16" ht="15.75">
      <c r="A364" s="578"/>
      <c r="B364" s="566"/>
      <c r="C364" s="467"/>
      <c r="D364" s="113"/>
      <c r="E364" s="118"/>
      <c r="F364" s="119"/>
      <c r="G364" s="121"/>
      <c r="H364" s="510"/>
      <c r="I364" s="513"/>
      <c r="J364" s="523"/>
      <c r="K364" s="245" t="s">
        <v>802</v>
      </c>
      <c r="L364" s="272">
        <v>173813.86</v>
      </c>
      <c r="M364" s="234" t="s">
        <v>652</v>
      </c>
      <c r="N364" s="165">
        <v>400</v>
      </c>
      <c r="O364" s="316">
        <v>1686.85</v>
      </c>
      <c r="P364" s="316">
        <v>172127.01</v>
      </c>
    </row>
    <row r="365" spans="1:16" ht="15.75">
      <c r="A365" s="578"/>
      <c r="B365" s="232">
        <v>42</v>
      </c>
      <c r="C365" s="434" t="s">
        <v>88</v>
      </c>
      <c r="D365" s="113">
        <v>2476.8</v>
      </c>
      <c r="E365" s="118">
        <v>305.4</v>
      </c>
      <c r="F365" s="119">
        <f>D365-E365</f>
        <v>2171.4</v>
      </c>
      <c r="G365" s="121">
        <v>104388.66</v>
      </c>
      <c r="H365" s="115">
        <v>2.14</v>
      </c>
      <c r="I365" s="114">
        <v>12</v>
      </c>
      <c r="J365" s="266">
        <f>H365*I365*F365</f>
        <v>55761.552</v>
      </c>
      <c r="K365" s="245" t="s">
        <v>881</v>
      </c>
      <c r="L365" s="272">
        <v>55303.06</v>
      </c>
      <c r="M365" s="234" t="s">
        <v>651</v>
      </c>
      <c r="N365" s="165">
        <v>3</v>
      </c>
      <c r="O365" s="234"/>
      <c r="P365" s="316">
        <v>55303.06</v>
      </c>
    </row>
    <row r="366" spans="1:16" ht="15.75">
      <c r="A366" s="578"/>
      <c r="B366" s="21">
        <v>43</v>
      </c>
      <c r="C366" s="432" t="s">
        <v>89</v>
      </c>
      <c r="D366" s="113">
        <f t="shared" si="12"/>
        <v>2448.9</v>
      </c>
      <c r="E366" s="118">
        <v>733.2</v>
      </c>
      <c r="F366" s="113">
        <v>1715.7</v>
      </c>
      <c r="G366" s="297">
        <v>-134529.65</v>
      </c>
      <c r="H366" s="115"/>
      <c r="I366" s="114"/>
      <c r="J366" s="266">
        <f>H366*I366*F366</f>
        <v>0</v>
      </c>
      <c r="K366" s="429" t="s">
        <v>649</v>
      </c>
      <c r="L366" s="272">
        <v>2200</v>
      </c>
      <c r="M366" s="234"/>
      <c r="N366" s="165"/>
      <c r="O366" s="234"/>
      <c r="P366" s="316">
        <v>2200</v>
      </c>
    </row>
    <row r="367" spans="1:16" ht="22.5" customHeight="1">
      <c r="A367" s="578"/>
      <c r="B367" s="232">
        <v>44</v>
      </c>
      <c r="C367" s="435" t="s">
        <v>90</v>
      </c>
      <c r="D367" s="113">
        <f t="shared" si="12"/>
        <v>2599.2999999999997</v>
      </c>
      <c r="E367" s="118">
        <v>495.91</v>
      </c>
      <c r="F367" s="119">
        <v>2103.39</v>
      </c>
      <c r="G367" s="288">
        <v>5592.96</v>
      </c>
      <c r="H367" s="121"/>
      <c r="I367" s="121"/>
      <c r="J367" s="266">
        <f>H367*I367*F367</f>
        <v>0</v>
      </c>
      <c r="K367" s="245" t="s">
        <v>849</v>
      </c>
      <c r="L367" s="335">
        <v>5556.12</v>
      </c>
      <c r="M367" s="234" t="s">
        <v>648</v>
      </c>
      <c r="N367" s="165">
        <v>8</v>
      </c>
      <c r="O367" s="349">
        <v>36.84</v>
      </c>
      <c r="P367" s="316">
        <v>5556.12</v>
      </c>
    </row>
    <row r="368" spans="1:16" ht="15.75">
      <c r="A368" s="578"/>
      <c r="B368" s="21">
        <v>45</v>
      </c>
      <c r="C368" s="432" t="s">
        <v>91</v>
      </c>
      <c r="D368" s="113">
        <f t="shared" si="12"/>
        <v>2638.6000000000004</v>
      </c>
      <c r="E368" s="118">
        <v>555.8</v>
      </c>
      <c r="F368" s="113">
        <v>2082.8</v>
      </c>
      <c r="G368" s="286">
        <v>31820.53</v>
      </c>
      <c r="H368" s="116"/>
      <c r="I368" s="118"/>
      <c r="J368" s="266">
        <f>H368*I368*F368</f>
        <v>0</v>
      </c>
      <c r="K368" s="310"/>
      <c r="L368" s="165"/>
      <c r="M368" s="165"/>
      <c r="N368" s="165"/>
      <c r="O368" s="246"/>
      <c r="P368" s="165"/>
    </row>
    <row r="369" spans="1:16" ht="15.75">
      <c r="A369" s="578"/>
      <c r="B369" s="564">
        <v>46</v>
      </c>
      <c r="C369" s="610" t="s">
        <v>92</v>
      </c>
      <c r="D369" s="113"/>
      <c r="E369" s="118"/>
      <c r="F369" s="113"/>
      <c r="G369" s="524">
        <v>39904.39</v>
      </c>
      <c r="H369" s="554"/>
      <c r="I369" s="481"/>
      <c r="J369" s="521">
        <f>H370*I370*F370</f>
        <v>0</v>
      </c>
      <c r="K369" s="483" t="s">
        <v>850</v>
      </c>
      <c r="L369" s="165"/>
      <c r="M369" s="165" t="s">
        <v>648</v>
      </c>
      <c r="N369" s="165">
        <v>11.21</v>
      </c>
      <c r="O369" s="246"/>
      <c r="P369" s="316">
        <v>9045.95</v>
      </c>
    </row>
    <row r="370" spans="1:16" ht="15.75">
      <c r="A370" s="578"/>
      <c r="B370" s="566"/>
      <c r="C370" s="611"/>
      <c r="D370" s="113"/>
      <c r="E370" s="118"/>
      <c r="F370" s="119">
        <v>2621.7</v>
      </c>
      <c r="G370" s="510"/>
      <c r="H370" s="556"/>
      <c r="I370" s="462"/>
      <c r="J370" s="523"/>
      <c r="K370" s="484"/>
      <c r="L370" s="272">
        <v>39651.32</v>
      </c>
      <c r="M370" s="165" t="s">
        <v>648</v>
      </c>
      <c r="N370" s="165">
        <v>45.4</v>
      </c>
      <c r="O370" s="350">
        <v>196.55</v>
      </c>
      <c r="P370" s="316">
        <v>30572.21</v>
      </c>
    </row>
    <row r="371" spans="1:16" ht="15.75">
      <c r="A371" s="578"/>
      <c r="B371" s="21">
        <v>47</v>
      </c>
      <c r="C371" s="139" t="s">
        <v>93</v>
      </c>
      <c r="D371" s="113">
        <f t="shared" si="12"/>
        <v>3319.5</v>
      </c>
      <c r="E371" s="118">
        <v>774.71</v>
      </c>
      <c r="F371" s="113">
        <v>2544.79</v>
      </c>
      <c r="G371" s="297">
        <v>-36193.37</v>
      </c>
      <c r="H371" s="116"/>
      <c r="I371" s="118"/>
      <c r="J371" s="266">
        <f aca="true" t="shared" si="16" ref="J371:J378">H371*I371*F371</f>
        <v>0</v>
      </c>
      <c r="K371" s="438"/>
      <c r="L371" s="165"/>
      <c r="M371" s="165"/>
      <c r="N371" s="165"/>
      <c r="O371" s="234"/>
      <c r="P371" s="165"/>
    </row>
    <row r="372" spans="1:16" ht="15.75">
      <c r="A372" s="578"/>
      <c r="B372" s="232">
        <v>48</v>
      </c>
      <c r="C372" s="138" t="s">
        <v>94</v>
      </c>
      <c r="D372" s="113"/>
      <c r="E372" s="118"/>
      <c r="F372" s="119">
        <v>6445</v>
      </c>
      <c r="G372" s="121">
        <v>480470.93</v>
      </c>
      <c r="H372" s="116"/>
      <c r="I372" s="120"/>
      <c r="J372" s="266">
        <f t="shared" si="16"/>
        <v>0</v>
      </c>
      <c r="K372" s="245" t="s">
        <v>678</v>
      </c>
      <c r="L372" s="272">
        <v>112485.86</v>
      </c>
      <c r="M372" s="165" t="s">
        <v>651</v>
      </c>
      <c r="N372" s="165">
        <v>3</v>
      </c>
      <c r="O372" s="234"/>
      <c r="P372" s="316">
        <v>112485.86</v>
      </c>
    </row>
    <row r="373" spans="1:16" ht="31.5">
      <c r="A373" s="578"/>
      <c r="B373" s="21">
        <v>49</v>
      </c>
      <c r="C373" s="231" t="s">
        <v>95</v>
      </c>
      <c r="D373" s="113">
        <f t="shared" si="12"/>
        <v>3907.2</v>
      </c>
      <c r="E373" s="118">
        <v>1017.6</v>
      </c>
      <c r="F373" s="113">
        <v>2889.6</v>
      </c>
      <c r="G373" s="288">
        <v>42530.85</v>
      </c>
      <c r="H373" s="121"/>
      <c r="I373" s="131"/>
      <c r="J373" s="266">
        <f t="shared" si="16"/>
        <v>0</v>
      </c>
      <c r="K373" s="245" t="s">
        <v>862</v>
      </c>
      <c r="L373" s="272">
        <v>42247.98</v>
      </c>
      <c r="M373" s="234"/>
      <c r="N373" s="165"/>
      <c r="O373" s="372">
        <v>278.55</v>
      </c>
      <c r="P373" s="346">
        <v>42251.45</v>
      </c>
    </row>
    <row r="374" spans="1:16" ht="15.75">
      <c r="A374" s="578"/>
      <c r="B374" s="232">
        <v>50</v>
      </c>
      <c r="C374" s="127" t="s">
        <v>96</v>
      </c>
      <c r="D374" s="113">
        <f t="shared" si="12"/>
        <v>2646.1</v>
      </c>
      <c r="E374" s="118">
        <v>500.4</v>
      </c>
      <c r="F374" s="119">
        <v>2145.7</v>
      </c>
      <c r="G374" s="288">
        <v>91895.89</v>
      </c>
      <c r="H374" s="121"/>
      <c r="I374" s="120"/>
      <c r="J374" s="266">
        <f t="shared" si="16"/>
        <v>0</v>
      </c>
      <c r="K374" s="245" t="s">
        <v>618</v>
      </c>
      <c r="L374" s="318">
        <v>91256.24</v>
      </c>
      <c r="M374" s="409" t="s">
        <v>652</v>
      </c>
      <c r="N374" s="210">
        <v>171</v>
      </c>
      <c r="O374" s="342">
        <v>638.79</v>
      </c>
      <c r="P374" s="360">
        <v>91256.24</v>
      </c>
    </row>
    <row r="375" spans="1:16" ht="15.75">
      <c r="A375" s="578"/>
      <c r="B375" s="21">
        <v>51</v>
      </c>
      <c r="C375" s="139" t="s">
        <v>97</v>
      </c>
      <c r="D375" s="113">
        <f t="shared" si="12"/>
        <v>3261.4</v>
      </c>
      <c r="E375" s="118">
        <v>887.1</v>
      </c>
      <c r="F375" s="113">
        <v>2374.3</v>
      </c>
      <c r="G375" s="286">
        <v>6209.15</v>
      </c>
      <c r="H375" s="115"/>
      <c r="I375" s="114"/>
      <c r="J375" s="266">
        <f t="shared" si="16"/>
        <v>0</v>
      </c>
      <c r="K375" s="245"/>
      <c r="L375" s="165"/>
      <c r="M375" s="234"/>
      <c r="N375" s="165"/>
      <c r="O375" s="234"/>
      <c r="P375" s="256"/>
    </row>
    <row r="376" spans="1:16" ht="15.75">
      <c r="A376" s="578"/>
      <c r="B376" s="21">
        <v>52</v>
      </c>
      <c r="C376" s="231" t="s">
        <v>98</v>
      </c>
      <c r="D376" s="113">
        <f t="shared" si="12"/>
        <v>2603.4</v>
      </c>
      <c r="E376" s="118">
        <v>680.5</v>
      </c>
      <c r="F376" s="113">
        <v>1922.9</v>
      </c>
      <c r="G376" s="288">
        <v>35565.9</v>
      </c>
      <c r="H376" s="126">
        <v>2.5</v>
      </c>
      <c r="I376" s="132">
        <v>11</v>
      </c>
      <c r="J376" s="266">
        <f t="shared" si="16"/>
        <v>52879.75</v>
      </c>
      <c r="K376" s="245" t="s">
        <v>586</v>
      </c>
      <c r="L376" s="165"/>
      <c r="M376" s="165"/>
      <c r="N376" s="165"/>
      <c r="O376" s="211"/>
      <c r="P376" s="256"/>
    </row>
    <row r="377" spans="1:16" ht="15.75">
      <c r="A377" s="578"/>
      <c r="B377" s="21">
        <v>53</v>
      </c>
      <c r="C377" s="139" t="s">
        <v>99</v>
      </c>
      <c r="D377" s="113">
        <f t="shared" si="12"/>
        <v>2629.8</v>
      </c>
      <c r="E377" s="118">
        <v>496.9</v>
      </c>
      <c r="F377" s="113">
        <v>2132.9</v>
      </c>
      <c r="G377" s="286">
        <v>30849.95</v>
      </c>
      <c r="H377" s="116"/>
      <c r="I377" s="118"/>
      <c r="J377" s="266">
        <f t="shared" si="16"/>
        <v>0</v>
      </c>
      <c r="K377" s="381"/>
      <c r="L377" s="402"/>
      <c r="M377" s="234"/>
      <c r="N377" s="165"/>
      <c r="O377" s="248"/>
      <c r="P377" s="256"/>
    </row>
    <row r="378" spans="1:16" ht="15.75">
      <c r="A378" s="578"/>
      <c r="B378" s="564">
        <v>54</v>
      </c>
      <c r="C378" s="549" t="s">
        <v>100</v>
      </c>
      <c r="D378" s="481">
        <v>3318.4</v>
      </c>
      <c r="E378" s="481">
        <v>413.1</v>
      </c>
      <c r="F378" s="481">
        <f>D378-E378</f>
        <v>2905.3</v>
      </c>
      <c r="G378" s="524">
        <v>28570.1</v>
      </c>
      <c r="H378" s="554">
        <v>10.25</v>
      </c>
      <c r="I378" s="481">
        <v>12</v>
      </c>
      <c r="J378" s="521">
        <f t="shared" si="16"/>
        <v>357351.9</v>
      </c>
      <c r="K378" s="245" t="s">
        <v>698</v>
      </c>
      <c r="L378" s="272">
        <v>41990.7</v>
      </c>
      <c r="M378" s="165"/>
      <c r="N378" s="165"/>
      <c r="O378" s="165"/>
      <c r="P378" s="165" t="s">
        <v>852</v>
      </c>
    </row>
    <row r="379" spans="1:16" ht="15.75">
      <c r="A379" s="578"/>
      <c r="B379" s="565"/>
      <c r="C379" s="550"/>
      <c r="D379" s="482"/>
      <c r="E379" s="482"/>
      <c r="F379" s="482"/>
      <c r="G379" s="509"/>
      <c r="H379" s="555"/>
      <c r="I379" s="482"/>
      <c r="J379" s="522"/>
      <c r="K379" s="245" t="s">
        <v>860</v>
      </c>
      <c r="L379" s="272">
        <v>28570.1</v>
      </c>
      <c r="M379" s="165" t="s">
        <v>652</v>
      </c>
      <c r="N379" s="165">
        <v>69</v>
      </c>
      <c r="O379" s="316">
        <v>188.46</v>
      </c>
      <c r="P379" s="346">
        <v>28570</v>
      </c>
    </row>
    <row r="380" spans="1:16" ht="15.75">
      <c r="A380" s="578"/>
      <c r="B380" s="21">
        <v>55</v>
      </c>
      <c r="C380" s="135" t="s">
        <v>101</v>
      </c>
      <c r="D380" s="113">
        <v>2589.8</v>
      </c>
      <c r="E380" s="118">
        <v>253.9</v>
      </c>
      <c r="F380" s="113">
        <f>D380-E380</f>
        <v>2335.9</v>
      </c>
      <c r="G380" s="286">
        <v>4797.85</v>
      </c>
      <c r="H380" s="115">
        <v>3.22</v>
      </c>
      <c r="I380" s="114">
        <v>12</v>
      </c>
      <c r="J380" s="266">
        <f aca="true" t="shared" si="17" ref="J380:J397">H380*I380*F380</f>
        <v>90259.176</v>
      </c>
      <c r="K380" s="245" t="s">
        <v>853</v>
      </c>
      <c r="L380" s="272">
        <v>73680.16</v>
      </c>
      <c r="M380" s="234" t="s">
        <v>652</v>
      </c>
      <c r="N380" s="165">
        <v>63</v>
      </c>
      <c r="O380" s="316">
        <v>556.3</v>
      </c>
      <c r="P380" s="346">
        <v>56768.71</v>
      </c>
    </row>
    <row r="381" spans="1:16" ht="15.75">
      <c r="A381" s="578"/>
      <c r="B381" s="21">
        <v>56</v>
      </c>
      <c r="C381" s="135" t="s">
        <v>102</v>
      </c>
      <c r="D381" s="113">
        <f t="shared" si="12"/>
        <v>2591.3</v>
      </c>
      <c r="E381" s="118">
        <v>791.9</v>
      </c>
      <c r="F381" s="113">
        <v>1799.4</v>
      </c>
      <c r="G381" s="286">
        <v>63302.98</v>
      </c>
      <c r="H381" s="115">
        <v>0.25</v>
      </c>
      <c r="I381" s="114">
        <v>7</v>
      </c>
      <c r="J381" s="266">
        <f t="shared" si="17"/>
        <v>3148.9500000000003</v>
      </c>
      <c r="K381" s="245" t="s">
        <v>854</v>
      </c>
      <c r="L381" s="272">
        <v>9199.91</v>
      </c>
      <c r="M381" s="234" t="s">
        <v>822</v>
      </c>
      <c r="N381" s="165">
        <v>10</v>
      </c>
      <c r="O381" s="234"/>
      <c r="P381" s="316">
        <v>9089.19</v>
      </c>
    </row>
    <row r="382" spans="1:16" ht="15.75">
      <c r="A382" s="578"/>
      <c r="B382" s="21">
        <v>57</v>
      </c>
      <c r="C382" s="138" t="s">
        <v>103</v>
      </c>
      <c r="D382" s="113">
        <f t="shared" si="12"/>
        <v>3291.1</v>
      </c>
      <c r="E382" s="118">
        <v>700.6</v>
      </c>
      <c r="F382" s="113">
        <v>2590.5</v>
      </c>
      <c r="G382" s="288">
        <v>17694.33</v>
      </c>
      <c r="H382" s="126"/>
      <c r="I382" s="119"/>
      <c r="J382" s="266">
        <f t="shared" si="17"/>
        <v>0</v>
      </c>
      <c r="K382" s="245" t="s">
        <v>855</v>
      </c>
      <c r="L382" s="272">
        <v>20265.1</v>
      </c>
      <c r="M382" s="165" t="s">
        <v>822</v>
      </c>
      <c r="N382" s="165">
        <v>33</v>
      </c>
      <c r="O382" s="165"/>
      <c r="P382" s="316">
        <v>20073.49</v>
      </c>
    </row>
    <row r="383" spans="1:16" ht="20.25" customHeight="1">
      <c r="A383" s="578"/>
      <c r="B383" s="21">
        <v>58</v>
      </c>
      <c r="C383" s="138" t="s">
        <v>104</v>
      </c>
      <c r="D383" s="113">
        <f t="shared" si="12"/>
        <v>7531.17</v>
      </c>
      <c r="E383" s="118">
        <v>1851.67</v>
      </c>
      <c r="F383" s="113">
        <v>5679.5</v>
      </c>
      <c r="G383" s="288">
        <v>39712.02</v>
      </c>
      <c r="H383" s="126"/>
      <c r="I383" s="119"/>
      <c r="J383" s="266">
        <f t="shared" si="17"/>
        <v>0</v>
      </c>
      <c r="K383" s="245"/>
      <c r="L383" s="165"/>
      <c r="M383" s="165"/>
      <c r="N383" s="165"/>
      <c r="O383" s="211"/>
      <c r="P383" s="247"/>
    </row>
    <row r="384" spans="1:16" ht="15.75">
      <c r="A384" s="578"/>
      <c r="B384" s="21">
        <v>59</v>
      </c>
      <c r="C384" s="136" t="s">
        <v>105</v>
      </c>
      <c r="D384" s="113">
        <f t="shared" si="12"/>
        <v>11485.099999999999</v>
      </c>
      <c r="E384" s="118">
        <v>2726.8</v>
      </c>
      <c r="F384" s="113">
        <v>8758.3</v>
      </c>
      <c r="G384" s="286">
        <v>191953.65</v>
      </c>
      <c r="H384" s="116"/>
      <c r="I384" s="133"/>
      <c r="J384" s="266">
        <f t="shared" si="17"/>
        <v>0</v>
      </c>
      <c r="K384" s="245"/>
      <c r="L384" s="165"/>
      <c r="M384" s="165"/>
      <c r="N384" s="165"/>
      <c r="O384" s="211"/>
      <c r="P384" s="165"/>
    </row>
    <row r="385" spans="1:16" ht="15.75">
      <c r="A385" s="578"/>
      <c r="B385" s="21">
        <v>60</v>
      </c>
      <c r="C385" s="139" t="s">
        <v>511</v>
      </c>
      <c r="D385" s="113">
        <f t="shared" si="12"/>
        <v>568</v>
      </c>
      <c r="E385" s="113">
        <v>262.05</v>
      </c>
      <c r="F385" s="113">
        <v>305.95</v>
      </c>
      <c r="G385" s="286">
        <v>9352.5</v>
      </c>
      <c r="H385" s="125"/>
      <c r="I385" s="124"/>
      <c r="J385" s="266">
        <f t="shared" si="17"/>
        <v>0</v>
      </c>
      <c r="K385" s="245"/>
      <c r="L385" s="247"/>
      <c r="M385" s="117"/>
      <c r="N385" s="247"/>
      <c r="O385" s="117"/>
      <c r="P385" s="247"/>
    </row>
    <row r="386" spans="1:16" ht="15.75">
      <c r="A386" s="578"/>
      <c r="B386" s="21">
        <v>61</v>
      </c>
      <c r="C386" s="139" t="s">
        <v>512</v>
      </c>
      <c r="D386" s="113">
        <f t="shared" si="12"/>
        <v>566.2</v>
      </c>
      <c r="E386" s="113">
        <v>445.67</v>
      </c>
      <c r="F386" s="113">
        <v>120.53</v>
      </c>
      <c r="G386" s="286">
        <v>7626.94</v>
      </c>
      <c r="H386" s="115">
        <v>2.92</v>
      </c>
      <c r="I386" s="114">
        <v>9</v>
      </c>
      <c r="J386" s="266">
        <f t="shared" si="17"/>
        <v>3167.5284</v>
      </c>
      <c r="K386" s="245" t="s">
        <v>586</v>
      </c>
      <c r="L386" s="242"/>
      <c r="M386" s="238"/>
      <c r="N386" s="242"/>
      <c r="O386" s="238"/>
      <c r="P386" s="247"/>
    </row>
    <row r="387" spans="1:16" ht="15.75">
      <c r="A387" s="578"/>
      <c r="B387" s="21">
        <v>62</v>
      </c>
      <c r="C387" s="139" t="s">
        <v>513</v>
      </c>
      <c r="D387" s="113">
        <f t="shared" si="12"/>
        <v>567.6899999999999</v>
      </c>
      <c r="E387" s="113">
        <v>404.59</v>
      </c>
      <c r="F387" s="113">
        <v>163.1</v>
      </c>
      <c r="G387" s="286">
        <v>14120.57</v>
      </c>
      <c r="H387" s="115">
        <v>2.92</v>
      </c>
      <c r="I387" s="114">
        <v>9</v>
      </c>
      <c r="J387" s="266">
        <f t="shared" si="17"/>
        <v>4286.268</v>
      </c>
      <c r="K387" s="245" t="s">
        <v>882</v>
      </c>
      <c r="L387" s="371">
        <v>2935.43</v>
      </c>
      <c r="M387" s="243" t="s">
        <v>822</v>
      </c>
      <c r="N387" s="210">
        <v>6.5</v>
      </c>
      <c r="O387" s="243"/>
      <c r="P387" s="347">
        <v>2876.21</v>
      </c>
    </row>
    <row r="388" spans="1:16" ht="15.75">
      <c r="A388" s="578"/>
      <c r="B388" s="21">
        <v>63</v>
      </c>
      <c r="C388" s="139" t="s">
        <v>514</v>
      </c>
      <c r="D388" s="113">
        <f t="shared" si="12"/>
        <v>577.9</v>
      </c>
      <c r="E388" s="113">
        <v>458.73</v>
      </c>
      <c r="F388" s="113">
        <v>119.17</v>
      </c>
      <c r="G388" s="286">
        <v>7911.09</v>
      </c>
      <c r="H388" s="115"/>
      <c r="I388" s="114"/>
      <c r="J388" s="266">
        <f t="shared" si="17"/>
        <v>0</v>
      </c>
      <c r="K388" s="245"/>
      <c r="L388" s="165"/>
      <c r="M388" s="234"/>
      <c r="N388" s="165"/>
      <c r="O388" s="234"/>
      <c r="P388" s="165"/>
    </row>
    <row r="389" spans="1:16" ht="15.75">
      <c r="A389" s="578"/>
      <c r="B389" s="21">
        <v>64</v>
      </c>
      <c r="C389" s="139" t="s">
        <v>515</v>
      </c>
      <c r="D389" s="113">
        <f aca="true" t="shared" si="18" ref="D389:D435">E389+F389</f>
        <v>581.29</v>
      </c>
      <c r="E389" s="113">
        <v>265.47</v>
      </c>
      <c r="F389" s="113">
        <v>315.82</v>
      </c>
      <c r="G389" s="286">
        <v>6395.84</v>
      </c>
      <c r="H389" s="125"/>
      <c r="I389" s="124"/>
      <c r="J389" s="266">
        <f t="shared" si="17"/>
        <v>0</v>
      </c>
      <c r="K389" s="245"/>
      <c r="L389" s="165"/>
      <c r="M389" s="234"/>
      <c r="N389" s="165"/>
      <c r="O389" s="234"/>
      <c r="P389" s="165"/>
    </row>
    <row r="390" spans="1:16" ht="15.75">
      <c r="A390" s="578"/>
      <c r="B390" s="21">
        <v>65</v>
      </c>
      <c r="C390" s="135" t="s">
        <v>516</v>
      </c>
      <c r="D390" s="113">
        <f t="shared" si="18"/>
        <v>576.9200000000001</v>
      </c>
      <c r="E390" s="113">
        <v>335.55</v>
      </c>
      <c r="F390" s="113">
        <v>241.37</v>
      </c>
      <c r="G390" s="286">
        <v>12425.24</v>
      </c>
      <c r="H390" s="115"/>
      <c r="I390" s="114"/>
      <c r="J390" s="266">
        <f t="shared" si="17"/>
        <v>0</v>
      </c>
      <c r="K390" s="245"/>
      <c r="L390" s="165"/>
      <c r="M390" s="234"/>
      <c r="N390" s="165"/>
      <c r="O390" s="234"/>
      <c r="P390" s="165"/>
    </row>
    <row r="391" spans="1:17" ht="15.75">
      <c r="A391" s="578"/>
      <c r="B391" s="21">
        <v>66</v>
      </c>
      <c r="C391" s="136" t="s">
        <v>517</v>
      </c>
      <c r="D391" s="113">
        <f t="shared" si="18"/>
        <v>550.4</v>
      </c>
      <c r="E391" s="113">
        <v>408.44</v>
      </c>
      <c r="F391" s="113">
        <v>141.96</v>
      </c>
      <c r="G391" s="286">
        <v>6520.72</v>
      </c>
      <c r="H391" s="115">
        <v>2.92</v>
      </c>
      <c r="I391" s="114">
        <v>9</v>
      </c>
      <c r="J391" s="266">
        <f t="shared" si="17"/>
        <v>3730.7088000000003</v>
      </c>
      <c r="K391" s="245" t="s">
        <v>856</v>
      </c>
      <c r="L391" s="272">
        <v>10260.06</v>
      </c>
      <c r="M391" s="234"/>
      <c r="N391" s="165"/>
      <c r="O391" s="248"/>
      <c r="P391" s="165" t="s">
        <v>852</v>
      </c>
      <c r="Q391" s="12"/>
    </row>
    <row r="392" spans="1:17" ht="15.75">
      <c r="A392" s="578"/>
      <c r="B392" s="21">
        <v>67</v>
      </c>
      <c r="C392" s="135" t="s">
        <v>518</v>
      </c>
      <c r="D392" s="113">
        <f t="shared" si="18"/>
        <v>548.61</v>
      </c>
      <c r="E392" s="113">
        <v>405.81</v>
      </c>
      <c r="F392" s="113">
        <v>142.8</v>
      </c>
      <c r="G392" s="286">
        <v>9894.07</v>
      </c>
      <c r="H392" s="115">
        <v>2.92</v>
      </c>
      <c r="I392" s="114">
        <v>9</v>
      </c>
      <c r="J392" s="266">
        <f t="shared" si="17"/>
        <v>3752.7840000000006</v>
      </c>
      <c r="K392" s="245" t="s">
        <v>861</v>
      </c>
      <c r="L392" s="272">
        <v>13536.16</v>
      </c>
      <c r="M392" s="234" t="s">
        <v>652</v>
      </c>
      <c r="N392" s="165">
        <v>50</v>
      </c>
      <c r="O392" s="234"/>
      <c r="P392" s="316">
        <v>13529.96</v>
      </c>
      <c r="Q392" s="12"/>
    </row>
    <row r="393" spans="1:17" ht="15.75">
      <c r="A393" s="578"/>
      <c r="B393" s="21">
        <v>68</v>
      </c>
      <c r="C393" s="135" t="s">
        <v>504</v>
      </c>
      <c r="D393" s="113">
        <f t="shared" si="18"/>
        <v>847.77</v>
      </c>
      <c r="E393" s="113">
        <v>418.06</v>
      </c>
      <c r="F393" s="113">
        <v>429.71</v>
      </c>
      <c r="G393" s="286">
        <v>997.9</v>
      </c>
      <c r="H393" s="115"/>
      <c r="I393" s="114"/>
      <c r="J393" s="266">
        <f t="shared" si="17"/>
        <v>0</v>
      </c>
      <c r="K393" s="245"/>
      <c r="L393" s="165"/>
      <c r="M393" s="234"/>
      <c r="N393" s="165"/>
      <c r="O393" s="234"/>
      <c r="P393" s="242"/>
      <c r="Q393" s="12"/>
    </row>
    <row r="394" spans="1:17" ht="15.75">
      <c r="A394" s="578"/>
      <c r="B394" s="21">
        <v>69</v>
      </c>
      <c r="C394" s="135" t="s">
        <v>563</v>
      </c>
      <c r="D394" s="113">
        <f t="shared" si="18"/>
        <v>503.37</v>
      </c>
      <c r="E394" s="113">
        <v>245.43</v>
      </c>
      <c r="F394" s="113">
        <v>257.94</v>
      </c>
      <c r="G394" s="286">
        <v>115.27</v>
      </c>
      <c r="H394" s="115"/>
      <c r="I394" s="114"/>
      <c r="J394" s="266">
        <f t="shared" si="17"/>
        <v>0</v>
      </c>
      <c r="K394" s="245"/>
      <c r="L394" s="165"/>
      <c r="M394" s="234"/>
      <c r="N394" s="165"/>
      <c r="O394" s="234"/>
      <c r="P394" s="165"/>
      <c r="Q394" s="12"/>
    </row>
    <row r="395" spans="1:17" ht="15.75">
      <c r="A395" s="578"/>
      <c r="B395" s="21">
        <v>70</v>
      </c>
      <c r="C395" s="139" t="s">
        <v>505</v>
      </c>
      <c r="D395" s="113">
        <f t="shared" si="18"/>
        <v>616.6999999999999</v>
      </c>
      <c r="E395" s="113">
        <v>98.8</v>
      </c>
      <c r="F395" s="113">
        <v>517.9</v>
      </c>
      <c r="G395" s="286">
        <v>14044.42</v>
      </c>
      <c r="H395" s="115"/>
      <c r="I395" s="114"/>
      <c r="J395" s="266">
        <f t="shared" si="17"/>
        <v>0</v>
      </c>
      <c r="K395" s="245" t="s">
        <v>806</v>
      </c>
      <c r="L395" s="272">
        <v>14800</v>
      </c>
      <c r="M395" s="234" t="s">
        <v>651</v>
      </c>
      <c r="N395" s="165">
        <v>2</v>
      </c>
      <c r="O395" s="234"/>
      <c r="P395" s="316">
        <v>14800</v>
      </c>
      <c r="Q395" s="12"/>
    </row>
    <row r="396" spans="1:17" ht="15.75">
      <c r="A396" s="578"/>
      <c r="B396" s="21">
        <v>71</v>
      </c>
      <c r="C396" s="139" t="s">
        <v>506</v>
      </c>
      <c r="D396" s="113">
        <f t="shared" si="18"/>
        <v>1906.8899999999999</v>
      </c>
      <c r="E396" s="113">
        <v>519.38</v>
      </c>
      <c r="F396" s="113">
        <v>1387.51</v>
      </c>
      <c r="G396" s="286">
        <v>2816.46</v>
      </c>
      <c r="H396" s="115"/>
      <c r="I396" s="114"/>
      <c r="J396" s="266">
        <f t="shared" si="17"/>
        <v>0</v>
      </c>
      <c r="K396" s="245"/>
      <c r="L396" s="165"/>
      <c r="M396" s="234"/>
      <c r="N396" s="165"/>
      <c r="O396" s="234"/>
      <c r="P396" s="165"/>
      <c r="Q396" s="12"/>
    </row>
    <row r="397" spans="1:17" ht="15.75">
      <c r="A397" s="578"/>
      <c r="B397" s="21">
        <v>72</v>
      </c>
      <c r="C397" s="139" t="s">
        <v>507</v>
      </c>
      <c r="D397" s="113">
        <f t="shared" si="18"/>
        <v>1035.7</v>
      </c>
      <c r="E397" s="113">
        <v>119.5</v>
      </c>
      <c r="F397" s="113">
        <v>916.2</v>
      </c>
      <c r="G397" s="286">
        <v>73915.35</v>
      </c>
      <c r="H397" s="115"/>
      <c r="I397" s="114"/>
      <c r="J397" s="266">
        <f t="shared" si="17"/>
        <v>0</v>
      </c>
      <c r="K397" s="245"/>
      <c r="L397" s="165"/>
      <c r="M397" s="234"/>
      <c r="N397" s="165"/>
      <c r="O397" s="234"/>
      <c r="P397" s="165"/>
      <c r="Q397" s="12"/>
    </row>
    <row r="398" spans="1:17" ht="15.75">
      <c r="A398" s="578"/>
      <c r="B398" s="564">
        <v>73</v>
      </c>
      <c r="C398" s="547" t="s">
        <v>508</v>
      </c>
      <c r="D398" s="113"/>
      <c r="E398" s="113"/>
      <c r="F398" s="113"/>
      <c r="G398" s="524">
        <v>2809.56</v>
      </c>
      <c r="H398" s="524">
        <v>2.92</v>
      </c>
      <c r="I398" s="511">
        <v>9</v>
      </c>
      <c r="J398" s="521">
        <f>H398*I398*F399</f>
        <v>3451.0896</v>
      </c>
      <c r="K398" s="245" t="s">
        <v>848</v>
      </c>
      <c r="L398" s="272">
        <v>6272.57</v>
      </c>
      <c r="M398" s="234" t="s">
        <v>652</v>
      </c>
      <c r="N398" s="165">
        <v>18.9</v>
      </c>
      <c r="O398" s="234"/>
      <c r="P398" s="316">
        <v>6195.21</v>
      </c>
      <c r="Q398" s="12"/>
    </row>
    <row r="399" spans="1:17" ht="15.75">
      <c r="A399" s="578"/>
      <c r="B399" s="566"/>
      <c r="C399" s="548"/>
      <c r="D399" s="113">
        <f t="shared" si="18"/>
        <v>551</v>
      </c>
      <c r="E399" s="113">
        <v>419.68</v>
      </c>
      <c r="F399" s="113">
        <v>131.32</v>
      </c>
      <c r="G399" s="510"/>
      <c r="H399" s="510"/>
      <c r="I399" s="513"/>
      <c r="J399" s="523"/>
      <c r="K399" s="245" t="s">
        <v>883</v>
      </c>
      <c r="L399" s="272">
        <v>17979.64</v>
      </c>
      <c r="M399" s="234" t="s">
        <v>651</v>
      </c>
      <c r="N399" s="165">
        <v>1</v>
      </c>
      <c r="O399" s="234"/>
      <c r="P399" s="316">
        <v>17979.64</v>
      </c>
      <c r="Q399" s="12"/>
    </row>
    <row r="400" spans="1:17" ht="15.75">
      <c r="A400" s="578"/>
      <c r="B400" s="21">
        <v>74</v>
      </c>
      <c r="C400" s="139" t="s">
        <v>509</v>
      </c>
      <c r="D400" s="113">
        <f t="shared" si="18"/>
        <v>4533.1</v>
      </c>
      <c r="E400" s="113">
        <v>1044.5</v>
      </c>
      <c r="F400" s="113">
        <v>3488.6</v>
      </c>
      <c r="G400" s="297">
        <v>-221901.6</v>
      </c>
      <c r="H400" s="115"/>
      <c r="I400" s="114"/>
      <c r="J400" s="266">
        <f>H400*I400*F400</f>
        <v>0</v>
      </c>
      <c r="K400" s="245"/>
      <c r="L400" s="165"/>
      <c r="M400" s="234"/>
      <c r="N400" s="165"/>
      <c r="O400" s="234"/>
      <c r="P400" s="165"/>
      <c r="Q400" s="12"/>
    </row>
    <row r="401" spans="1:17" ht="15.75">
      <c r="A401" s="578"/>
      <c r="B401" s="232">
        <v>75</v>
      </c>
      <c r="C401" s="127" t="s">
        <v>510</v>
      </c>
      <c r="D401" s="113">
        <f t="shared" si="18"/>
        <v>1024.6</v>
      </c>
      <c r="E401" s="113">
        <v>875</v>
      </c>
      <c r="F401" s="113">
        <v>149.6</v>
      </c>
      <c r="G401" s="286">
        <v>5175.31</v>
      </c>
      <c r="H401" s="115">
        <v>2.92</v>
      </c>
      <c r="I401" s="114">
        <v>9</v>
      </c>
      <c r="J401" s="266">
        <f>H401*I401*F401</f>
        <v>3931.488</v>
      </c>
      <c r="K401" s="245" t="s">
        <v>586</v>
      </c>
      <c r="L401" s="165"/>
      <c r="M401" s="234"/>
      <c r="N401" s="165"/>
      <c r="O401" s="234"/>
      <c r="P401" s="165"/>
      <c r="Q401" s="12"/>
    </row>
    <row r="402" spans="1:16" ht="15.75">
      <c r="A402" s="578"/>
      <c r="B402" s="564">
        <v>76</v>
      </c>
      <c r="C402" s="549" t="s">
        <v>106</v>
      </c>
      <c r="D402" s="113">
        <f t="shared" si="18"/>
        <v>4100.1</v>
      </c>
      <c r="E402" s="118">
        <v>812.8</v>
      </c>
      <c r="F402" s="119">
        <v>3287.3</v>
      </c>
      <c r="G402" s="612">
        <v>-20185.92</v>
      </c>
      <c r="H402" s="524"/>
      <c r="I402" s="511"/>
      <c r="J402" s="521">
        <f>H402*I402*F402</f>
        <v>0</v>
      </c>
      <c r="K402" s="245" t="s">
        <v>866</v>
      </c>
      <c r="L402" s="318">
        <v>94463.05</v>
      </c>
      <c r="M402" s="234" t="s">
        <v>651</v>
      </c>
      <c r="N402" s="165">
        <v>18</v>
      </c>
      <c r="O402" s="248"/>
      <c r="P402" s="316">
        <v>94463.05</v>
      </c>
    </row>
    <row r="403" spans="1:16" ht="15.75">
      <c r="A403" s="578"/>
      <c r="B403" s="566"/>
      <c r="C403" s="551"/>
      <c r="D403" s="113"/>
      <c r="E403" s="118"/>
      <c r="F403" s="113"/>
      <c r="G403" s="613"/>
      <c r="H403" s="510"/>
      <c r="I403" s="513"/>
      <c r="J403" s="523"/>
      <c r="K403" s="245" t="s">
        <v>696</v>
      </c>
      <c r="L403" s="242"/>
      <c r="M403" s="234"/>
      <c r="N403" s="165"/>
      <c r="O403" s="248"/>
      <c r="P403" s="316">
        <v>311895.58</v>
      </c>
    </row>
    <row r="404" spans="1:16" ht="15.75">
      <c r="A404" s="578"/>
      <c r="B404" s="21">
        <v>77</v>
      </c>
      <c r="C404" s="139" t="s">
        <v>107</v>
      </c>
      <c r="D404" s="113">
        <f t="shared" si="18"/>
        <v>636.9</v>
      </c>
      <c r="E404" s="118">
        <v>87.4</v>
      </c>
      <c r="F404" s="113">
        <v>549.5</v>
      </c>
      <c r="G404" s="297">
        <v>-296.46</v>
      </c>
      <c r="H404" s="115"/>
      <c r="I404" s="114"/>
      <c r="J404" s="266">
        <f>H404*I404*F404</f>
        <v>0</v>
      </c>
      <c r="K404" s="245"/>
      <c r="L404" s="247"/>
      <c r="M404" s="117"/>
      <c r="N404" s="247"/>
      <c r="O404" s="117"/>
      <c r="P404" s="247"/>
    </row>
    <row r="405" spans="1:16" ht="17.25" customHeight="1">
      <c r="A405" s="578"/>
      <c r="B405" s="564">
        <v>78</v>
      </c>
      <c r="C405" s="465" t="s">
        <v>108</v>
      </c>
      <c r="D405" s="481">
        <v>4045.5</v>
      </c>
      <c r="E405" s="481">
        <v>264.9</v>
      </c>
      <c r="F405" s="481">
        <f>D405-E405</f>
        <v>3780.6</v>
      </c>
      <c r="G405" s="524">
        <v>113238.11</v>
      </c>
      <c r="H405" s="554">
        <v>0.5</v>
      </c>
      <c r="I405" s="481">
        <v>12</v>
      </c>
      <c r="J405" s="521">
        <f>H405*I405*F405</f>
        <v>22683.6</v>
      </c>
      <c r="K405" s="245" t="s">
        <v>868</v>
      </c>
      <c r="L405" s="318">
        <v>113761.26</v>
      </c>
      <c r="M405" s="242" t="s">
        <v>652</v>
      </c>
      <c r="N405" s="242">
        <v>290</v>
      </c>
      <c r="O405" s="342">
        <v>795.31</v>
      </c>
      <c r="P405" s="347">
        <v>113615.03</v>
      </c>
    </row>
    <row r="406" spans="1:16" ht="17.25" customHeight="1">
      <c r="A406" s="578"/>
      <c r="B406" s="565"/>
      <c r="C406" s="466"/>
      <c r="D406" s="482"/>
      <c r="E406" s="482"/>
      <c r="F406" s="482"/>
      <c r="G406" s="509"/>
      <c r="H406" s="555"/>
      <c r="I406" s="482"/>
      <c r="J406" s="522"/>
      <c r="K406" s="245" t="s">
        <v>867</v>
      </c>
      <c r="L406" s="318">
        <v>19751.41</v>
      </c>
      <c r="M406" s="242" t="s">
        <v>652</v>
      </c>
      <c r="N406" s="242">
        <v>30</v>
      </c>
      <c r="O406" s="250"/>
      <c r="P406" s="347">
        <v>19756.16</v>
      </c>
    </row>
    <row r="407" spans="1:16" ht="11.25" customHeight="1">
      <c r="A407" s="578"/>
      <c r="B407" s="566"/>
      <c r="C407" s="467"/>
      <c r="D407" s="462"/>
      <c r="E407" s="462"/>
      <c r="F407" s="462"/>
      <c r="G407" s="510"/>
      <c r="H407" s="556"/>
      <c r="I407" s="462"/>
      <c r="J407" s="523"/>
      <c r="K407" s="381"/>
      <c r="L407" s="380"/>
      <c r="M407" s="380"/>
      <c r="N407" s="380"/>
      <c r="O407" s="382"/>
      <c r="P407" s="401"/>
    </row>
    <row r="408" spans="1:16" ht="15.75">
      <c r="A408" s="578"/>
      <c r="B408" s="21">
        <v>79</v>
      </c>
      <c r="C408" s="139" t="s">
        <v>109</v>
      </c>
      <c r="D408" s="113">
        <f t="shared" si="18"/>
        <v>613.5</v>
      </c>
      <c r="E408" s="118">
        <v>124.4</v>
      </c>
      <c r="F408" s="113">
        <v>489.1</v>
      </c>
      <c r="G408" s="297">
        <v>-82154.14</v>
      </c>
      <c r="H408" s="116"/>
      <c r="I408" s="118"/>
      <c r="J408" s="266">
        <f aca="true" t="shared" si="19" ref="J408:J421">H408*I408*F408</f>
        <v>0</v>
      </c>
      <c r="K408" s="245"/>
      <c r="L408" s="402"/>
      <c r="M408" s="68"/>
      <c r="N408" s="68"/>
      <c r="O408" s="68"/>
      <c r="P408" s="402"/>
    </row>
    <row r="409" spans="1:16" ht="15.75">
      <c r="A409" s="578"/>
      <c r="B409" s="21">
        <v>80</v>
      </c>
      <c r="C409" s="139" t="s">
        <v>110</v>
      </c>
      <c r="D409" s="113">
        <f t="shared" si="18"/>
        <v>967.3</v>
      </c>
      <c r="E409" s="118">
        <v>317.91</v>
      </c>
      <c r="F409" s="113">
        <v>649.39</v>
      </c>
      <c r="G409" s="286">
        <v>3024.83</v>
      </c>
      <c r="H409" s="125"/>
      <c r="I409" s="124"/>
      <c r="J409" s="266">
        <f t="shared" si="19"/>
        <v>0</v>
      </c>
      <c r="K409" s="245"/>
      <c r="L409" s="165"/>
      <c r="M409" s="234"/>
      <c r="N409" s="234"/>
      <c r="O409" s="234"/>
      <c r="P409" s="165"/>
    </row>
    <row r="410" spans="1:16" ht="63">
      <c r="A410" s="578"/>
      <c r="B410" s="21">
        <v>81</v>
      </c>
      <c r="C410" s="138" t="s">
        <v>111</v>
      </c>
      <c r="D410" s="113">
        <f t="shared" si="18"/>
        <v>4377</v>
      </c>
      <c r="E410" s="118">
        <v>1062.1</v>
      </c>
      <c r="F410" s="113">
        <v>3314.9</v>
      </c>
      <c r="G410" s="286">
        <v>211436.19</v>
      </c>
      <c r="H410" s="115"/>
      <c r="I410" s="134"/>
      <c r="J410" s="266">
        <f t="shared" si="19"/>
        <v>0</v>
      </c>
      <c r="K410" s="245" t="s">
        <v>857</v>
      </c>
      <c r="L410" s="272">
        <v>301748.03</v>
      </c>
      <c r="M410" s="244" t="s">
        <v>648</v>
      </c>
      <c r="N410" s="165">
        <v>36</v>
      </c>
      <c r="O410" s="324">
        <f>538.55+1565.99</f>
        <v>2104.54</v>
      </c>
      <c r="P410" s="316">
        <f>55492.78+104841.06-538.55</f>
        <v>159795.29</v>
      </c>
    </row>
    <row r="411" spans="1:16" ht="15.75">
      <c r="A411" s="578"/>
      <c r="B411" s="21">
        <v>82</v>
      </c>
      <c r="C411" s="127" t="s">
        <v>112</v>
      </c>
      <c r="D411" s="113">
        <f t="shared" si="18"/>
        <v>3302</v>
      </c>
      <c r="E411" s="119">
        <v>705.7</v>
      </c>
      <c r="F411" s="113">
        <v>2596.3</v>
      </c>
      <c r="G411" s="286">
        <v>55072.4</v>
      </c>
      <c r="H411" s="116"/>
      <c r="I411" s="118"/>
      <c r="J411" s="266">
        <f t="shared" si="19"/>
        <v>0</v>
      </c>
      <c r="K411" s="245"/>
      <c r="L411" s="165"/>
      <c r="M411" s="165"/>
      <c r="N411" s="165"/>
      <c r="O411" s="165"/>
      <c r="P411" s="165"/>
    </row>
    <row r="412" spans="1:16" ht="15.75">
      <c r="A412" s="578"/>
      <c r="B412" s="232">
        <v>83</v>
      </c>
      <c r="C412" s="433" t="s">
        <v>113</v>
      </c>
      <c r="D412" s="113">
        <f t="shared" si="18"/>
        <v>5118.8</v>
      </c>
      <c r="E412" s="119">
        <v>1370.3</v>
      </c>
      <c r="F412" s="119">
        <v>3748.5</v>
      </c>
      <c r="G412" s="121">
        <v>184547.39</v>
      </c>
      <c r="H412" s="121"/>
      <c r="I412" s="120"/>
      <c r="J412" s="266">
        <f t="shared" si="19"/>
        <v>0</v>
      </c>
      <c r="K412" s="245" t="s">
        <v>696</v>
      </c>
      <c r="L412" s="165"/>
      <c r="M412" s="165"/>
      <c r="N412" s="165"/>
      <c r="O412" s="211"/>
      <c r="P412" s="316">
        <v>387664.73</v>
      </c>
    </row>
    <row r="413" spans="1:16" ht="15.75">
      <c r="A413" s="578"/>
      <c r="B413" s="21">
        <v>84</v>
      </c>
      <c r="C413" s="138" t="s">
        <v>114</v>
      </c>
      <c r="D413" s="113">
        <f t="shared" si="18"/>
        <v>3270.1000000000004</v>
      </c>
      <c r="E413" s="119">
        <v>756.2</v>
      </c>
      <c r="F413" s="113">
        <v>2513.9</v>
      </c>
      <c r="G413" s="286">
        <v>28357.27</v>
      </c>
      <c r="H413" s="115"/>
      <c r="I413" s="114"/>
      <c r="J413" s="266">
        <f t="shared" si="19"/>
        <v>0</v>
      </c>
      <c r="K413" s="245"/>
      <c r="L413" s="165"/>
      <c r="M413" s="165"/>
      <c r="N413" s="165"/>
      <c r="O413" s="211"/>
      <c r="P413" s="165"/>
    </row>
    <row r="414" spans="1:16" ht="15.75">
      <c r="A414" s="578"/>
      <c r="B414" s="21">
        <v>85</v>
      </c>
      <c r="C414" s="127" t="s">
        <v>115</v>
      </c>
      <c r="D414" s="113">
        <f t="shared" si="18"/>
        <v>620.7</v>
      </c>
      <c r="E414" s="119">
        <v>123.1</v>
      </c>
      <c r="F414" s="113">
        <v>497.6</v>
      </c>
      <c r="G414" s="292">
        <v>14800.33</v>
      </c>
      <c r="H414" s="115"/>
      <c r="I414" s="114"/>
      <c r="J414" s="266">
        <f t="shared" si="19"/>
        <v>0</v>
      </c>
      <c r="K414" s="245"/>
      <c r="L414" s="165"/>
      <c r="M414" s="234"/>
      <c r="N414" s="165"/>
      <c r="O414" s="234"/>
      <c r="P414" s="165"/>
    </row>
    <row r="415" spans="1:16" ht="15.75">
      <c r="A415" s="578"/>
      <c r="B415" s="21">
        <v>86</v>
      </c>
      <c r="C415" s="138" t="s">
        <v>116</v>
      </c>
      <c r="D415" s="113">
        <f t="shared" si="18"/>
        <v>618.4</v>
      </c>
      <c r="E415" s="119">
        <v>70</v>
      </c>
      <c r="F415" s="113">
        <v>548.4</v>
      </c>
      <c r="G415" s="286">
        <v>27816.34</v>
      </c>
      <c r="H415" s="115"/>
      <c r="I415" s="114"/>
      <c r="J415" s="266">
        <f t="shared" si="19"/>
        <v>0</v>
      </c>
      <c r="K415" s="245"/>
      <c r="L415" s="380"/>
      <c r="M415" s="234"/>
      <c r="N415" s="165"/>
      <c r="O415" s="234"/>
      <c r="P415" s="165"/>
    </row>
    <row r="416" spans="1:16" ht="15.75">
      <c r="A416" s="578"/>
      <c r="B416" s="21">
        <v>87</v>
      </c>
      <c r="C416" s="135" t="s">
        <v>555</v>
      </c>
      <c r="D416" s="113">
        <f t="shared" si="18"/>
        <v>851.7</v>
      </c>
      <c r="E416" s="118">
        <v>784.84</v>
      </c>
      <c r="F416" s="113">
        <v>66.86</v>
      </c>
      <c r="G416" s="298">
        <v>-265.43</v>
      </c>
      <c r="H416" s="115"/>
      <c r="I416" s="114"/>
      <c r="J416" s="266">
        <f t="shared" si="19"/>
        <v>0</v>
      </c>
      <c r="K416" s="245" t="s">
        <v>879</v>
      </c>
      <c r="L416" s="272">
        <v>132689.88</v>
      </c>
      <c r="M416" s="234" t="s">
        <v>652</v>
      </c>
      <c r="N416" s="165">
        <v>68</v>
      </c>
      <c r="O416" s="234"/>
      <c r="P416" s="316">
        <v>132689.88</v>
      </c>
    </row>
    <row r="417" spans="1:16" ht="15.75">
      <c r="A417" s="578"/>
      <c r="B417" s="21">
        <v>88</v>
      </c>
      <c r="C417" s="135" t="s">
        <v>556</v>
      </c>
      <c r="D417" s="113">
        <f t="shared" si="18"/>
        <v>571.9000000000001</v>
      </c>
      <c r="E417" s="113">
        <v>405.66</v>
      </c>
      <c r="F417" s="113">
        <v>166.24</v>
      </c>
      <c r="G417" s="298">
        <v>-468.29</v>
      </c>
      <c r="H417" s="115"/>
      <c r="I417" s="114"/>
      <c r="J417" s="266">
        <f t="shared" si="19"/>
        <v>0</v>
      </c>
      <c r="K417" s="245"/>
      <c r="L417" s="165"/>
      <c r="M417" s="234"/>
      <c r="N417" s="165"/>
      <c r="O417" s="234"/>
      <c r="P417" s="242"/>
    </row>
    <row r="418" spans="1:16" ht="15.75">
      <c r="A418" s="578"/>
      <c r="B418" s="21">
        <v>89</v>
      </c>
      <c r="C418" s="135" t="s">
        <v>557</v>
      </c>
      <c r="D418" s="113">
        <f t="shared" si="18"/>
        <v>579.57</v>
      </c>
      <c r="E418" s="113">
        <v>507.42</v>
      </c>
      <c r="F418" s="113">
        <v>72.15</v>
      </c>
      <c r="G418" s="266">
        <v>2985.59</v>
      </c>
      <c r="H418" s="115">
        <v>2.92</v>
      </c>
      <c r="I418" s="114">
        <v>9</v>
      </c>
      <c r="J418" s="266">
        <f t="shared" si="19"/>
        <v>1896.1020000000003</v>
      </c>
      <c r="K418" s="245" t="s">
        <v>586</v>
      </c>
      <c r="L418" s="165"/>
      <c r="M418" s="234"/>
      <c r="N418" s="165"/>
      <c r="O418" s="234"/>
      <c r="P418" s="242"/>
    </row>
    <row r="419" spans="1:16" ht="15.75">
      <c r="A419" s="578"/>
      <c r="B419" s="21">
        <v>90</v>
      </c>
      <c r="C419" s="135" t="s">
        <v>558</v>
      </c>
      <c r="D419" s="113">
        <f t="shared" si="18"/>
        <v>574</v>
      </c>
      <c r="E419" s="113">
        <v>380.73</v>
      </c>
      <c r="F419" s="113">
        <v>193.27</v>
      </c>
      <c r="G419" s="266">
        <v>6554.14</v>
      </c>
      <c r="H419" s="115">
        <v>2.92</v>
      </c>
      <c r="I419" s="114">
        <v>9</v>
      </c>
      <c r="J419" s="266">
        <f t="shared" si="19"/>
        <v>5079.1356000000005</v>
      </c>
      <c r="K419" s="245" t="s">
        <v>586</v>
      </c>
      <c r="L419" s="165"/>
      <c r="M419" s="234"/>
      <c r="N419" s="165"/>
      <c r="O419" s="248"/>
      <c r="P419" s="242"/>
    </row>
    <row r="420" spans="1:16" ht="15.75">
      <c r="A420" s="578"/>
      <c r="B420" s="21">
        <v>91</v>
      </c>
      <c r="C420" s="136" t="s">
        <v>559</v>
      </c>
      <c r="D420" s="137">
        <f t="shared" si="18"/>
        <v>551.2</v>
      </c>
      <c r="E420" s="137">
        <v>478.6</v>
      </c>
      <c r="F420" s="137">
        <v>72.6</v>
      </c>
      <c r="G420" s="266">
        <v>6437.92</v>
      </c>
      <c r="H420" s="115">
        <v>2.92</v>
      </c>
      <c r="I420" s="114">
        <v>9</v>
      </c>
      <c r="J420" s="266">
        <f t="shared" si="19"/>
        <v>1907.9279999999999</v>
      </c>
      <c r="K420" s="245" t="s">
        <v>586</v>
      </c>
      <c r="L420" s="165"/>
      <c r="M420" s="234"/>
      <c r="N420" s="165"/>
      <c r="O420" s="234"/>
      <c r="P420" s="234"/>
    </row>
    <row r="421" spans="1:16" ht="15.75">
      <c r="A421" s="578"/>
      <c r="B421" s="232">
        <v>92</v>
      </c>
      <c r="C421" s="231" t="s">
        <v>560</v>
      </c>
      <c r="D421" s="137">
        <v>1036.1</v>
      </c>
      <c r="E421" s="137">
        <v>143.9</v>
      </c>
      <c r="F421" s="137">
        <f>D421-E421</f>
        <v>892.1999999999999</v>
      </c>
      <c r="G421" s="266">
        <v>33393.14</v>
      </c>
      <c r="H421" s="115">
        <v>2.92</v>
      </c>
      <c r="I421" s="114">
        <v>12</v>
      </c>
      <c r="J421" s="266">
        <f t="shared" si="19"/>
        <v>31262.688</v>
      </c>
      <c r="K421" s="245" t="s">
        <v>869</v>
      </c>
      <c r="L421" s="272">
        <v>72878.37</v>
      </c>
      <c r="M421" s="234" t="s">
        <v>672</v>
      </c>
      <c r="N421" s="246">
        <v>146</v>
      </c>
      <c r="O421" s="350">
        <v>506.6</v>
      </c>
      <c r="P421" s="350">
        <v>72371.77</v>
      </c>
    </row>
    <row r="422" spans="1:16" ht="15.75">
      <c r="A422" s="578"/>
      <c r="B422" s="564">
        <v>93</v>
      </c>
      <c r="C422" s="547" t="s">
        <v>117</v>
      </c>
      <c r="D422" s="137"/>
      <c r="E422" s="137"/>
      <c r="F422" s="137"/>
      <c r="G422" s="293"/>
      <c r="H422" s="524"/>
      <c r="I422" s="511"/>
      <c r="J422" s="521">
        <f>H423*I423*F423</f>
        <v>0</v>
      </c>
      <c r="K422" s="245" t="s">
        <v>800</v>
      </c>
      <c r="L422" s="272">
        <v>32066.52</v>
      </c>
      <c r="M422" s="234" t="s">
        <v>651</v>
      </c>
      <c r="N422" s="246">
        <v>1</v>
      </c>
      <c r="O422" s="350">
        <v>314.26</v>
      </c>
      <c r="P422" s="350">
        <v>32066.52</v>
      </c>
    </row>
    <row r="423" spans="1:16" ht="20.25" customHeight="1">
      <c r="A423" s="578"/>
      <c r="B423" s="566"/>
      <c r="C423" s="548"/>
      <c r="D423" s="137"/>
      <c r="E423" s="137"/>
      <c r="F423" s="119">
        <v>9137.85</v>
      </c>
      <c r="G423" s="293">
        <v>1558.95</v>
      </c>
      <c r="H423" s="510"/>
      <c r="I423" s="513"/>
      <c r="J423" s="523"/>
      <c r="K423" s="437" t="s">
        <v>858</v>
      </c>
      <c r="L423" s="272">
        <v>6878.87</v>
      </c>
      <c r="M423" s="165" t="s">
        <v>651</v>
      </c>
      <c r="N423" s="246">
        <v>1</v>
      </c>
      <c r="O423" s="258"/>
      <c r="P423" s="316">
        <v>3377.21</v>
      </c>
    </row>
    <row r="424" spans="1:16" ht="47.25">
      <c r="A424" s="578"/>
      <c r="B424" s="564">
        <v>94</v>
      </c>
      <c r="C424" s="465" t="s">
        <v>118</v>
      </c>
      <c r="D424" s="113">
        <v>6941.8</v>
      </c>
      <c r="E424" s="118">
        <v>1089.02</v>
      </c>
      <c r="F424" s="119">
        <f>D424-E424</f>
        <v>5852.780000000001</v>
      </c>
      <c r="G424" s="521">
        <v>60258.92</v>
      </c>
      <c r="H424" s="524">
        <v>1.5</v>
      </c>
      <c r="I424" s="511">
        <v>12</v>
      </c>
      <c r="J424" s="521">
        <f>H424*I424*F424</f>
        <v>105350.04000000001</v>
      </c>
      <c r="K424" s="245" t="s">
        <v>749</v>
      </c>
      <c r="L424" s="318">
        <f>51278.79+22688.82</f>
        <v>73967.61</v>
      </c>
      <c r="M424" s="242" t="s">
        <v>652</v>
      </c>
      <c r="N424" s="210">
        <f>28+11.9</f>
        <v>39.9</v>
      </c>
      <c r="O424" s="399">
        <v>550.6</v>
      </c>
      <c r="P424" s="347">
        <f>47201.39+20313.07</f>
        <v>67514.45999999999</v>
      </c>
    </row>
    <row r="425" spans="1:16" ht="15.75">
      <c r="A425" s="578"/>
      <c r="B425" s="565"/>
      <c r="C425" s="466"/>
      <c r="D425" s="113"/>
      <c r="E425" s="118"/>
      <c r="F425" s="113"/>
      <c r="G425" s="523"/>
      <c r="H425" s="509"/>
      <c r="I425" s="512"/>
      <c r="J425" s="522"/>
      <c r="K425" s="245" t="s">
        <v>772</v>
      </c>
      <c r="L425" s="318">
        <v>24354.99</v>
      </c>
      <c r="M425" s="242"/>
      <c r="N425" s="210"/>
      <c r="O425" s="399">
        <v>238.68</v>
      </c>
      <c r="P425" s="347">
        <v>24354.99</v>
      </c>
    </row>
    <row r="426" spans="1:16" ht="15.75">
      <c r="A426" s="578"/>
      <c r="B426" s="565"/>
      <c r="C426" s="466"/>
      <c r="D426" s="113"/>
      <c r="E426" s="118"/>
      <c r="F426" s="113"/>
      <c r="G426" s="521"/>
      <c r="H426" s="509"/>
      <c r="I426" s="512"/>
      <c r="J426" s="522"/>
      <c r="K426" s="245" t="s">
        <v>789</v>
      </c>
      <c r="L426" s="318">
        <v>15968.47</v>
      </c>
      <c r="M426" s="242" t="s">
        <v>632</v>
      </c>
      <c r="N426" s="210">
        <v>2</v>
      </c>
      <c r="O426" s="259"/>
      <c r="P426" s="347">
        <v>11235.44</v>
      </c>
    </row>
    <row r="427" spans="1:16" ht="15.75">
      <c r="A427" s="578"/>
      <c r="B427" s="565"/>
      <c r="C427" s="466"/>
      <c r="D427" s="113"/>
      <c r="E427" s="118"/>
      <c r="F427" s="113"/>
      <c r="G427" s="522"/>
      <c r="H427" s="509"/>
      <c r="I427" s="512"/>
      <c r="J427" s="522"/>
      <c r="K427" s="245" t="s">
        <v>830</v>
      </c>
      <c r="L427" s="318">
        <v>12911.11</v>
      </c>
      <c r="M427" s="242"/>
      <c r="N427" s="210"/>
      <c r="O427" s="259"/>
      <c r="P427" s="165" t="s">
        <v>852</v>
      </c>
    </row>
    <row r="428" spans="1:16" ht="65.25" customHeight="1">
      <c r="A428" s="578"/>
      <c r="B428" s="566"/>
      <c r="C428" s="467"/>
      <c r="D428" s="113"/>
      <c r="E428" s="118"/>
      <c r="F428" s="113"/>
      <c r="G428" s="523"/>
      <c r="H428" s="510"/>
      <c r="I428" s="513"/>
      <c r="J428" s="523"/>
      <c r="K428" s="245" t="s">
        <v>664</v>
      </c>
      <c r="L428" s="371">
        <v>57604.64</v>
      </c>
      <c r="M428" s="242" t="s">
        <v>672</v>
      </c>
      <c r="N428" s="210">
        <v>110</v>
      </c>
      <c r="O428" s="259"/>
      <c r="P428" s="347">
        <v>57337.06</v>
      </c>
    </row>
    <row r="429" spans="1:16" ht="61.5" customHeight="1">
      <c r="A429" s="578"/>
      <c r="B429" s="21">
        <v>95</v>
      </c>
      <c r="C429" s="127" t="s">
        <v>119</v>
      </c>
      <c r="D429" s="113">
        <f t="shared" si="18"/>
        <v>19723.62</v>
      </c>
      <c r="E429" s="118">
        <v>1691.02</v>
      </c>
      <c r="F429" s="113">
        <v>18032.6</v>
      </c>
      <c r="G429" s="266">
        <v>83175.82</v>
      </c>
      <c r="H429" s="121"/>
      <c r="I429" s="120"/>
      <c r="J429" s="266">
        <f aca="true" t="shared" si="20" ref="J429:J435">H429*I429*F429</f>
        <v>0</v>
      </c>
      <c r="K429" s="404" t="s">
        <v>662</v>
      </c>
      <c r="L429" s="272">
        <v>80857.46</v>
      </c>
      <c r="M429" s="234" t="s">
        <v>672</v>
      </c>
      <c r="N429" s="246">
        <v>187.9</v>
      </c>
      <c r="O429" s="379">
        <v>792.41</v>
      </c>
      <c r="P429" s="316">
        <v>80857.46</v>
      </c>
    </row>
    <row r="430" spans="1:16" ht="15.75">
      <c r="A430" s="578"/>
      <c r="B430" s="21">
        <v>96</v>
      </c>
      <c r="C430" s="138" t="s">
        <v>120</v>
      </c>
      <c r="D430" s="113">
        <f t="shared" si="18"/>
        <v>9105.7</v>
      </c>
      <c r="E430" s="118">
        <v>4053.8</v>
      </c>
      <c r="F430" s="113">
        <v>5051.9</v>
      </c>
      <c r="G430" s="266">
        <v>97155.4</v>
      </c>
      <c r="H430" s="115"/>
      <c r="I430" s="114"/>
      <c r="J430" s="266">
        <f t="shared" si="20"/>
        <v>0</v>
      </c>
      <c r="K430" s="245" t="s">
        <v>774</v>
      </c>
      <c r="L430" s="272">
        <v>32680.65</v>
      </c>
      <c r="M430" s="234" t="s">
        <v>648</v>
      </c>
      <c r="N430" s="165">
        <v>38</v>
      </c>
      <c r="O430" s="324">
        <v>320.28</v>
      </c>
      <c r="P430" s="316">
        <v>32680.65</v>
      </c>
    </row>
    <row r="431" spans="1:16" ht="15.75">
      <c r="A431" s="578"/>
      <c r="B431" s="21">
        <v>97</v>
      </c>
      <c r="C431" s="138" t="s">
        <v>125</v>
      </c>
      <c r="D431" s="113">
        <f t="shared" si="18"/>
        <v>277</v>
      </c>
      <c r="E431" s="118">
        <v>113.6</v>
      </c>
      <c r="F431" s="113">
        <v>163.4</v>
      </c>
      <c r="G431" s="266">
        <v>8331.4</v>
      </c>
      <c r="H431" s="115"/>
      <c r="I431" s="114"/>
      <c r="J431" s="266">
        <f t="shared" si="20"/>
        <v>0</v>
      </c>
      <c r="K431" s="245" t="s">
        <v>848</v>
      </c>
      <c r="L431" s="371">
        <v>6996.19</v>
      </c>
      <c r="M431" s="238" t="s">
        <v>652</v>
      </c>
      <c r="N431" s="210">
        <v>21.6</v>
      </c>
      <c r="O431" s="243"/>
      <c r="P431" s="347">
        <v>6961.74</v>
      </c>
    </row>
    <row r="432" spans="1:16" ht="15.75">
      <c r="A432" s="578"/>
      <c r="B432" s="21">
        <v>98</v>
      </c>
      <c r="C432" s="138" t="s">
        <v>121</v>
      </c>
      <c r="D432" s="113">
        <f t="shared" si="18"/>
        <v>196.3</v>
      </c>
      <c r="E432" s="118">
        <v>42</v>
      </c>
      <c r="F432" s="113">
        <v>154.3</v>
      </c>
      <c r="G432" s="266">
        <v>17192.33</v>
      </c>
      <c r="H432" s="115">
        <v>1</v>
      </c>
      <c r="I432" s="114">
        <v>11</v>
      </c>
      <c r="J432" s="266">
        <f t="shared" si="20"/>
        <v>1697.3000000000002</v>
      </c>
      <c r="K432" s="245" t="s">
        <v>586</v>
      </c>
      <c r="L432" s="247"/>
      <c r="M432" s="117"/>
      <c r="N432" s="247"/>
      <c r="O432" s="117"/>
      <c r="P432" s="247"/>
    </row>
    <row r="433" spans="1:20" ht="15.75">
      <c r="A433" s="578"/>
      <c r="B433" s="21">
        <v>99</v>
      </c>
      <c r="C433" s="127" t="s">
        <v>122</v>
      </c>
      <c r="D433" s="113">
        <f t="shared" si="18"/>
        <v>491.79999999999995</v>
      </c>
      <c r="E433" s="118">
        <v>276.95</v>
      </c>
      <c r="F433" s="113">
        <v>214.85</v>
      </c>
      <c r="G433" s="299">
        <v>-6385.39</v>
      </c>
      <c r="H433" s="115"/>
      <c r="I433" s="114"/>
      <c r="J433" s="266">
        <f t="shared" si="20"/>
        <v>0</v>
      </c>
      <c r="K433" s="245"/>
      <c r="L433" s="250"/>
      <c r="M433" s="234"/>
      <c r="N433" s="413"/>
      <c r="O433" s="260"/>
      <c r="P433" s="165"/>
      <c r="Q433" s="445"/>
      <c r="R433" s="445"/>
      <c r="S433" s="445"/>
      <c r="T433" s="445"/>
    </row>
    <row r="434" spans="1:20" ht="15.75">
      <c r="A434" s="578"/>
      <c r="B434" s="21">
        <v>100</v>
      </c>
      <c r="C434" s="139" t="s">
        <v>123</v>
      </c>
      <c r="D434" s="113">
        <f t="shared" si="18"/>
        <v>650</v>
      </c>
      <c r="E434" s="118">
        <v>441.9</v>
      </c>
      <c r="F434" s="113">
        <v>208.1</v>
      </c>
      <c r="G434" s="266">
        <v>12283.5</v>
      </c>
      <c r="H434" s="115">
        <v>2.92</v>
      </c>
      <c r="I434" s="114">
        <v>9</v>
      </c>
      <c r="J434" s="266">
        <f t="shared" si="20"/>
        <v>5468.868</v>
      </c>
      <c r="K434" s="245" t="s">
        <v>586</v>
      </c>
      <c r="L434" s="165"/>
      <c r="M434" s="234"/>
      <c r="N434" s="165"/>
      <c r="O434" s="234"/>
      <c r="P434" s="165"/>
      <c r="Q434" s="445"/>
      <c r="R434" s="445"/>
      <c r="S434" s="445"/>
      <c r="T434" s="445"/>
    </row>
    <row r="435" spans="1:20" ht="15.75">
      <c r="A435" s="578"/>
      <c r="B435" s="21">
        <v>101</v>
      </c>
      <c r="C435" s="136" t="s">
        <v>124</v>
      </c>
      <c r="D435" s="113">
        <f t="shared" si="18"/>
        <v>457.8</v>
      </c>
      <c r="E435" s="118">
        <v>344</v>
      </c>
      <c r="F435" s="113">
        <v>113.8</v>
      </c>
      <c r="G435" s="266">
        <v>8326.42</v>
      </c>
      <c r="H435" s="115">
        <v>2.92</v>
      </c>
      <c r="I435" s="114">
        <v>9</v>
      </c>
      <c r="J435" s="266">
        <f t="shared" si="20"/>
        <v>2990.664</v>
      </c>
      <c r="K435" s="245" t="s">
        <v>586</v>
      </c>
      <c r="L435" s="165"/>
      <c r="M435" s="234"/>
      <c r="N435" s="165"/>
      <c r="O435" s="234"/>
      <c r="P435" s="165"/>
      <c r="Q435" s="445"/>
      <c r="R435" s="445"/>
      <c r="S435" s="445"/>
      <c r="T435" s="445"/>
    </row>
    <row r="436" spans="1:20" ht="15.75">
      <c r="A436" s="582"/>
      <c r="B436" s="28"/>
      <c r="C436" s="29" t="s">
        <v>51</v>
      </c>
      <c r="D436" s="30">
        <f>SUM(D314:D435)</f>
        <v>213063.40000000002</v>
      </c>
      <c r="E436" s="31">
        <f>SUM(E314:E435)</f>
        <v>50148.049999999996</v>
      </c>
      <c r="F436" s="31">
        <f>SUM(F314:F435)</f>
        <v>181119.89999999997</v>
      </c>
      <c r="G436" s="202"/>
      <c r="H436" s="23"/>
      <c r="I436" s="23"/>
      <c r="J436" s="208">
        <f>SUM(J314:J435)</f>
        <v>1170983.6588</v>
      </c>
      <c r="K436" s="195"/>
      <c r="L436" s="42">
        <f>SUM(L315:L435)</f>
        <v>3413509.7900000005</v>
      </c>
      <c r="M436" s="23"/>
      <c r="N436" s="23"/>
      <c r="O436" s="42">
        <f>SUM(O314:O435)</f>
        <v>11891.770000000004</v>
      </c>
      <c r="P436" s="42">
        <f>SUM(P314:P435)+O436</f>
        <v>3710625.11</v>
      </c>
      <c r="Q436" s="11"/>
      <c r="R436" s="442"/>
      <c r="S436" s="11"/>
      <c r="T436" s="11"/>
    </row>
    <row r="437" spans="1:20" s="2" customFormat="1" ht="53.25" customHeight="1">
      <c r="A437" s="8"/>
      <c r="B437" s="13"/>
      <c r="C437" s="14" t="s">
        <v>49</v>
      </c>
      <c r="D437" s="15" t="s">
        <v>76</v>
      </c>
      <c r="E437" s="15" t="s">
        <v>77</v>
      </c>
      <c r="F437" s="15" t="s">
        <v>571</v>
      </c>
      <c r="G437" s="16" t="s">
        <v>597</v>
      </c>
      <c r="H437" s="16" t="s">
        <v>598</v>
      </c>
      <c r="I437" s="16" t="s">
        <v>599</v>
      </c>
      <c r="J437" s="16" t="s">
        <v>600</v>
      </c>
      <c r="K437" s="16" t="s">
        <v>570</v>
      </c>
      <c r="L437" s="16" t="s">
        <v>601</v>
      </c>
      <c r="M437" s="16" t="s">
        <v>573</v>
      </c>
      <c r="N437" s="16" t="s">
        <v>574</v>
      </c>
      <c r="O437" s="16" t="s">
        <v>647</v>
      </c>
      <c r="P437" s="16" t="s">
        <v>572</v>
      </c>
      <c r="Q437" s="444"/>
      <c r="R437" s="444"/>
      <c r="S437" s="444"/>
      <c r="T437" s="444"/>
    </row>
    <row r="438" spans="1:20" ht="15.75">
      <c r="A438" s="561" t="s">
        <v>581</v>
      </c>
      <c r="B438" s="32">
        <v>1</v>
      </c>
      <c r="C438" s="109" t="s">
        <v>52</v>
      </c>
      <c r="D438" s="113">
        <f aca="true" t="shared" si="21" ref="D438:D496">E438+F438</f>
        <v>2764.5</v>
      </c>
      <c r="E438" s="55">
        <v>445.2</v>
      </c>
      <c r="F438" s="55">
        <v>2319.3</v>
      </c>
      <c r="G438" s="279">
        <v>10584.08</v>
      </c>
      <c r="H438" s="141"/>
      <c r="I438" s="140"/>
      <c r="J438" s="107">
        <f aca="true" t="shared" si="22" ref="J438:J444">H438*I438*F438</f>
        <v>0</v>
      </c>
      <c r="K438" s="90" t="s">
        <v>604</v>
      </c>
      <c r="L438" s="272">
        <v>10584.08</v>
      </c>
      <c r="M438" s="165" t="s">
        <v>648</v>
      </c>
      <c r="N438" s="165">
        <v>50</v>
      </c>
      <c r="O438" s="211"/>
      <c r="P438" s="316">
        <v>10513.71</v>
      </c>
      <c r="Q438" s="11"/>
      <c r="R438" s="11"/>
      <c r="S438" s="11"/>
      <c r="T438" s="11"/>
    </row>
    <row r="439" spans="1:20" ht="15.75">
      <c r="A439" s="562"/>
      <c r="B439" s="33">
        <v>2</v>
      </c>
      <c r="C439" s="109" t="s">
        <v>53</v>
      </c>
      <c r="D439" s="113">
        <f t="shared" si="21"/>
        <v>2821.7</v>
      </c>
      <c r="E439" s="69">
        <v>250.5</v>
      </c>
      <c r="F439" s="55">
        <v>2571.2</v>
      </c>
      <c r="G439" s="280">
        <v>-7303.44</v>
      </c>
      <c r="H439" s="141"/>
      <c r="I439" s="140"/>
      <c r="J439" s="107">
        <f t="shared" si="22"/>
        <v>0</v>
      </c>
      <c r="K439" s="90"/>
      <c r="L439" s="165"/>
      <c r="M439" s="165"/>
      <c r="N439" s="165"/>
      <c r="O439" s="211"/>
      <c r="P439" s="165"/>
      <c r="Q439" s="11"/>
      <c r="R439" s="11"/>
      <c r="S439" s="11"/>
      <c r="T439" s="11"/>
    </row>
    <row r="440" spans="1:20" ht="18">
      <c r="A440" s="562"/>
      <c r="B440" s="34">
        <v>3</v>
      </c>
      <c r="C440" s="109" t="s">
        <v>54</v>
      </c>
      <c r="D440" s="113">
        <f t="shared" si="21"/>
        <v>3437.1</v>
      </c>
      <c r="E440" s="55">
        <v>1057.6</v>
      </c>
      <c r="F440" s="55">
        <v>2379.5</v>
      </c>
      <c r="G440" s="279">
        <v>81088.74</v>
      </c>
      <c r="H440" s="58">
        <v>4</v>
      </c>
      <c r="I440" s="33">
        <v>9</v>
      </c>
      <c r="J440" s="107">
        <f t="shared" si="22"/>
        <v>85662</v>
      </c>
      <c r="K440" s="90" t="s">
        <v>586</v>
      </c>
      <c r="L440" s="41"/>
      <c r="M440" s="41"/>
      <c r="N440" s="41"/>
      <c r="O440" s="41"/>
      <c r="P440" s="64"/>
      <c r="Q440" s="11"/>
      <c r="R440" s="36"/>
      <c r="S440" s="37"/>
      <c r="T440" s="11"/>
    </row>
    <row r="441" spans="1:20" ht="18">
      <c r="A441" s="562"/>
      <c r="B441" s="32">
        <v>4</v>
      </c>
      <c r="C441" s="109" t="s">
        <v>159</v>
      </c>
      <c r="D441" s="113">
        <f t="shared" si="21"/>
        <v>1588.8000000000002</v>
      </c>
      <c r="E441" s="143">
        <v>323.1</v>
      </c>
      <c r="F441" s="55">
        <v>1265.7</v>
      </c>
      <c r="G441" s="279">
        <v>124587.01</v>
      </c>
      <c r="H441" s="61"/>
      <c r="I441" s="55"/>
      <c r="J441" s="107">
        <f t="shared" si="22"/>
        <v>0</v>
      </c>
      <c r="K441" s="90"/>
      <c r="L441" s="41"/>
      <c r="M441" s="41"/>
      <c r="N441" s="41"/>
      <c r="O441" s="41"/>
      <c r="P441" s="64"/>
      <c r="Q441" s="11"/>
      <c r="R441" s="36"/>
      <c r="S441" s="36"/>
      <c r="T441" s="11"/>
    </row>
    <row r="442" spans="1:20" ht="18">
      <c r="A442" s="562"/>
      <c r="B442" s="33">
        <v>5</v>
      </c>
      <c r="C442" s="109" t="s">
        <v>160</v>
      </c>
      <c r="D442" s="113">
        <f t="shared" si="21"/>
        <v>2645.5</v>
      </c>
      <c r="E442" s="143">
        <v>427.3</v>
      </c>
      <c r="F442" s="55">
        <v>2218.2</v>
      </c>
      <c r="G442" s="279">
        <v>10344.41</v>
      </c>
      <c r="H442" s="61"/>
      <c r="I442" s="55"/>
      <c r="J442" s="107">
        <f t="shared" si="22"/>
        <v>0</v>
      </c>
      <c r="K442" s="90"/>
      <c r="L442" s="41"/>
      <c r="M442" s="41"/>
      <c r="N442" s="41"/>
      <c r="O442" s="41"/>
      <c r="P442" s="41"/>
      <c r="Q442" s="11"/>
      <c r="R442" s="36"/>
      <c r="S442" s="37"/>
      <c r="T442" s="11"/>
    </row>
    <row r="443" spans="1:20" ht="15.75">
      <c r="A443" s="562"/>
      <c r="B443" s="34">
        <v>6</v>
      </c>
      <c r="C443" s="109" t="s">
        <v>55</v>
      </c>
      <c r="D443" s="113">
        <f t="shared" si="21"/>
        <v>4550.49</v>
      </c>
      <c r="E443" s="69">
        <v>551.1</v>
      </c>
      <c r="F443" s="55">
        <v>3999.39</v>
      </c>
      <c r="G443" s="279">
        <v>30600.25</v>
      </c>
      <c r="H443" s="61"/>
      <c r="I443" s="55"/>
      <c r="J443" s="107">
        <f t="shared" si="22"/>
        <v>0</v>
      </c>
      <c r="K443" s="90"/>
      <c r="L443" s="41"/>
      <c r="M443" s="41"/>
      <c r="N443" s="41"/>
      <c r="O443" s="50"/>
      <c r="P443" s="41"/>
      <c r="Q443" s="11"/>
      <c r="R443" s="11"/>
      <c r="S443" s="11"/>
      <c r="T443" s="11"/>
    </row>
    <row r="444" spans="1:20" ht="31.5">
      <c r="A444" s="562"/>
      <c r="B444" s="32">
        <v>7</v>
      </c>
      <c r="C444" s="109" t="s">
        <v>56</v>
      </c>
      <c r="D444" s="113">
        <f t="shared" si="21"/>
        <v>2607.8999999999996</v>
      </c>
      <c r="E444" s="69">
        <v>636.8</v>
      </c>
      <c r="F444" s="55">
        <v>1971.1</v>
      </c>
      <c r="G444" s="279">
        <v>51705.97</v>
      </c>
      <c r="H444" s="141"/>
      <c r="I444" s="140"/>
      <c r="J444" s="107">
        <f t="shared" si="22"/>
        <v>0</v>
      </c>
      <c r="K444" s="90" t="s">
        <v>692</v>
      </c>
      <c r="L444" s="275">
        <v>30362.97</v>
      </c>
      <c r="M444" s="41" t="s">
        <v>632</v>
      </c>
      <c r="N444" s="41">
        <v>1</v>
      </c>
      <c r="O444" s="274">
        <v>294.67</v>
      </c>
      <c r="P444" s="274">
        <v>30068.3</v>
      </c>
      <c r="Q444" s="11"/>
      <c r="R444" s="11"/>
      <c r="S444" s="440"/>
      <c r="T444" s="11"/>
    </row>
    <row r="445" spans="1:20" ht="15.75">
      <c r="A445" s="562"/>
      <c r="B445" s="529">
        <v>8</v>
      </c>
      <c r="C445" s="517" t="s">
        <v>161</v>
      </c>
      <c r="D445" s="113"/>
      <c r="E445" s="150"/>
      <c r="F445" s="55"/>
      <c r="G445" s="537">
        <v>151414.26</v>
      </c>
      <c r="H445" s="537">
        <v>2.9</v>
      </c>
      <c r="I445" s="514">
        <v>12</v>
      </c>
      <c r="J445" s="531">
        <f>H445*I445*F446</f>
        <v>98003.75999999998</v>
      </c>
      <c r="K445" s="90" t="s">
        <v>696</v>
      </c>
      <c r="L445" s="273">
        <v>148425.16</v>
      </c>
      <c r="M445" s="64" t="s">
        <v>651</v>
      </c>
      <c r="N445" s="41">
        <v>1</v>
      </c>
      <c r="O445" s="64"/>
      <c r="P445" s="332">
        <v>148425.16</v>
      </c>
      <c r="Q445" s="11"/>
      <c r="R445" s="11"/>
      <c r="S445" s="440"/>
      <c r="T445" s="11"/>
    </row>
    <row r="446" spans="1:20" ht="15.75">
      <c r="A446" s="562"/>
      <c r="B446" s="530"/>
      <c r="C446" s="516"/>
      <c r="D446" s="113">
        <f t="shared" si="21"/>
        <v>3286.2999999999997</v>
      </c>
      <c r="E446" s="143">
        <v>470.1</v>
      </c>
      <c r="F446" s="55">
        <v>2816.2</v>
      </c>
      <c r="G446" s="538"/>
      <c r="H446" s="538"/>
      <c r="I446" s="515"/>
      <c r="J446" s="532"/>
      <c r="K446" s="90" t="s">
        <v>602</v>
      </c>
      <c r="L446" s="273">
        <v>203542.16</v>
      </c>
      <c r="M446" s="41" t="s">
        <v>672</v>
      </c>
      <c r="N446" s="77">
        <v>304.5</v>
      </c>
      <c r="O446" s="315">
        <v>1596.56</v>
      </c>
      <c r="P446" s="274">
        <v>193287.87</v>
      </c>
      <c r="Q446" s="11"/>
      <c r="R446" s="11"/>
      <c r="S446" s="11"/>
      <c r="T446" s="11"/>
    </row>
    <row r="447" spans="1:20" ht="15.75">
      <c r="A447" s="562"/>
      <c r="B447" s="514">
        <v>9</v>
      </c>
      <c r="C447" s="517" t="s">
        <v>57</v>
      </c>
      <c r="D447" s="119">
        <f t="shared" si="21"/>
        <v>3416.3</v>
      </c>
      <c r="E447" s="55">
        <v>630.9</v>
      </c>
      <c r="F447" s="55">
        <v>2785.4</v>
      </c>
      <c r="G447" s="537">
        <v>113056.31</v>
      </c>
      <c r="H447" s="539">
        <v>3.88</v>
      </c>
      <c r="I447" s="542">
        <v>12</v>
      </c>
      <c r="J447" s="531">
        <f>H447*I447*F447</f>
        <v>129688.22400000002</v>
      </c>
      <c r="K447" s="90" t="s">
        <v>690</v>
      </c>
      <c r="L447" s="275">
        <v>19580.21</v>
      </c>
      <c r="M447" s="41" t="s">
        <v>652</v>
      </c>
      <c r="N447" s="41">
        <v>16.4</v>
      </c>
      <c r="O447" s="357">
        <v>190.03</v>
      </c>
      <c r="P447" s="357">
        <v>19390.18</v>
      </c>
      <c r="Q447" s="11"/>
      <c r="R447" s="11"/>
      <c r="S447" s="11"/>
      <c r="T447" s="11"/>
    </row>
    <row r="448" spans="1:20" ht="15.75">
      <c r="A448" s="562"/>
      <c r="B448" s="490"/>
      <c r="C448" s="518"/>
      <c r="D448" s="113"/>
      <c r="E448" s="143"/>
      <c r="F448" s="55"/>
      <c r="G448" s="519"/>
      <c r="H448" s="540"/>
      <c r="I448" s="543"/>
      <c r="J448" s="545"/>
      <c r="K448" s="90" t="s">
        <v>700</v>
      </c>
      <c r="L448" s="275">
        <v>100896.53</v>
      </c>
      <c r="M448" s="41" t="s">
        <v>652</v>
      </c>
      <c r="N448" s="41">
        <v>106</v>
      </c>
      <c r="O448" s="357">
        <v>979.19</v>
      </c>
      <c r="P448" s="357">
        <v>99917.33</v>
      </c>
      <c r="Q448" s="11"/>
      <c r="R448" s="11"/>
      <c r="S448" s="11"/>
      <c r="T448" s="11"/>
    </row>
    <row r="449" spans="1:20" ht="15.75">
      <c r="A449" s="562"/>
      <c r="B449" s="515"/>
      <c r="C449" s="516"/>
      <c r="D449" s="113"/>
      <c r="E449" s="143"/>
      <c r="F449" s="55"/>
      <c r="G449" s="538"/>
      <c r="H449" s="541"/>
      <c r="I449" s="544"/>
      <c r="J449" s="532"/>
      <c r="K449" s="90" t="s">
        <v>701</v>
      </c>
      <c r="L449" s="275">
        <v>108652.62</v>
      </c>
      <c r="M449" s="41" t="s">
        <v>651</v>
      </c>
      <c r="N449" s="41">
        <v>16</v>
      </c>
      <c r="O449" s="50"/>
      <c r="P449" s="274">
        <v>108652.61</v>
      </c>
      <c r="Q449" s="11"/>
      <c r="R449" s="11"/>
      <c r="S449" s="11"/>
      <c r="T449" s="11"/>
    </row>
    <row r="450" spans="1:20" ht="15.75">
      <c r="A450" s="562"/>
      <c r="B450" s="32">
        <v>10</v>
      </c>
      <c r="C450" s="148" t="s">
        <v>162</v>
      </c>
      <c r="D450" s="113">
        <f t="shared" si="21"/>
        <v>3220.9</v>
      </c>
      <c r="E450" s="143">
        <v>713</v>
      </c>
      <c r="F450" s="55">
        <v>2507.9</v>
      </c>
      <c r="G450" s="279">
        <v>24697.35</v>
      </c>
      <c r="H450" s="61"/>
      <c r="I450" s="55"/>
      <c r="J450" s="107">
        <f aca="true" t="shared" si="23" ref="J450:J455">H450*I450*F450</f>
        <v>0</v>
      </c>
      <c r="K450" s="90" t="s">
        <v>688</v>
      </c>
      <c r="L450" s="75">
        <v>21623.71</v>
      </c>
      <c r="M450" s="41" t="s">
        <v>632</v>
      </c>
      <c r="N450" s="41">
        <v>18</v>
      </c>
      <c r="O450" s="274">
        <v>157.55</v>
      </c>
      <c r="P450" s="274">
        <v>21490.2</v>
      </c>
      <c r="Q450" s="11"/>
      <c r="R450" s="11"/>
      <c r="S450" s="11"/>
      <c r="T450" s="11"/>
    </row>
    <row r="451" spans="1:20" ht="15.75">
      <c r="A451" s="562"/>
      <c r="B451" s="33">
        <v>11</v>
      </c>
      <c r="C451" s="109" t="s">
        <v>58</v>
      </c>
      <c r="D451" s="113">
        <f t="shared" si="21"/>
        <v>11222.699999999999</v>
      </c>
      <c r="E451" s="69">
        <v>2624.15</v>
      </c>
      <c r="F451" s="55">
        <v>8598.55</v>
      </c>
      <c r="G451" s="279">
        <v>202612.77</v>
      </c>
      <c r="H451" s="58">
        <v>3</v>
      </c>
      <c r="I451" s="33">
        <v>8</v>
      </c>
      <c r="J451" s="107">
        <f t="shared" si="23"/>
        <v>206365.19999999998</v>
      </c>
      <c r="K451" s="90" t="s">
        <v>586</v>
      </c>
      <c r="L451" s="41"/>
      <c r="M451" s="41"/>
      <c r="N451" s="41"/>
      <c r="O451" s="50"/>
      <c r="P451" s="87"/>
      <c r="Q451" s="11"/>
      <c r="R451" s="11"/>
      <c r="S451" s="11"/>
      <c r="T451" s="11"/>
    </row>
    <row r="452" spans="1:20" ht="15.75">
      <c r="A452" s="562"/>
      <c r="B452" s="32">
        <v>12</v>
      </c>
      <c r="C452" s="233" t="s">
        <v>163</v>
      </c>
      <c r="D452" s="113">
        <v>3196</v>
      </c>
      <c r="E452" s="150">
        <v>766.5</v>
      </c>
      <c r="F452" s="55">
        <v>2429.4</v>
      </c>
      <c r="G452" s="57">
        <v>108193.65</v>
      </c>
      <c r="H452" s="57">
        <v>2.64</v>
      </c>
      <c r="I452" s="51">
        <v>9</v>
      </c>
      <c r="J452" s="107">
        <f t="shared" si="23"/>
        <v>57722.54400000001</v>
      </c>
      <c r="K452" s="90" t="s">
        <v>586</v>
      </c>
      <c r="L452" s="41"/>
      <c r="M452" s="41"/>
      <c r="N452" s="41"/>
      <c r="O452" s="50"/>
      <c r="P452" s="87"/>
      <c r="Q452" s="11"/>
      <c r="R452" s="11"/>
      <c r="S452" s="11"/>
      <c r="T452" s="11"/>
    </row>
    <row r="453" spans="1:20" ht="15.75">
      <c r="A453" s="562"/>
      <c r="B453" s="32">
        <v>13</v>
      </c>
      <c r="C453" s="233" t="s">
        <v>164</v>
      </c>
      <c r="D453" s="113">
        <f t="shared" si="21"/>
        <v>2600</v>
      </c>
      <c r="E453" s="143">
        <v>492.2</v>
      </c>
      <c r="F453" s="54">
        <v>2107.8</v>
      </c>
      <c r="G453" s="57">
        <v>114397.61</v>
      </c>
      <c r="H453" s="57"/>
      <c r="I453" s="51"/>
      <c r="J453" s="107">
        <f t="shared" si="23"/>
        <v>0</v>
      </c>
      <c r="K453" s="90" t="s">
        <v>887</v>
      </c>
      <c r="L453" s="75">
        <v>28812.16</v>
      </c>
      <c r="M453" s="41" t="s">
        <v>651</v>
      </c>
      <c r="N453" s="41">
        <v>2</v>
      </c>
      <c r="O453" s="274">
        <v>201.69</v>
      </c>
      <c r="P453" s="274">
        <v>28812.16</v>
      </c>
      <c r="Q453" s="446"/>
      <c r="R453" s="11"/>
      <c r="S453" s="11"/>
      <c r="T453" s="11"/>
    </row>
    <row r="454" spans="1:20" ht="18.75" customHeight="1">
      <c r="A454" s="562"/>
      <c r="B454" s="33">
        <v>14</v>
      </c>
      <c r="C454" s="148" t="s">
        <v>59</v>
      </c>
      <c r="D454" s="113">
        <f t="shared" si="21"/>
        <v>3161.2000000000003</v>
      </c>
      <c r="E454" s="55">
        <v>265.4</v>
      </c>
      <c r="F454" s="55">
        <v>2895.8</v>
      </c>
      <c r="G454" s="279">
        <v>144915.69</v>
      </c>
      <c r="H454" s="61"/>
      <c r="I454" s="55"/>
      <c r="J454" s="107">
        <f t="shared" si="23"/>
        <v>0</v>
      </c>
      <c r="K454" s="90" t="s">
        <v>629</v>
      </c>
      <c r="L454" s="75">
        <v>143509.29</v>
      </c>
      <c r="M454" s="87" t="s">
        <v>652</v>
      </c>
      <c r="N454" s="87">
        <v>346</v>
      </c>
      <c r="O454" s="366">
        <v>1406.4</v>
      </c>
      <c r="P454" s="274">
        <v>143509.29</v>
      </c>
      <c r="Q454" s="11"/>
      <c r="R454" s="11"/>
      <c r="S454" s="11"/>
      <c r="T454" s="11"/>
    </row>
    <row r="455" spans="1:20" ht="31.5">
      <c r="A455" s="562"/>
      <c r="B455" s="34">
        <v>15</v>
      </c>
      <c r="C455" s="109" t="s">
        <v>60</v>
      </c>
      <c r="D455" s="113">
        <f t="shared" si="21"/>
        <v>5632.8</v>
      </c>
      <c r="E455" s="69">
        <v>881.3</v>
      </c>
      <c r="F455" s="55">
        <v>4751.5</v>
      </c>
      <c r="G455" s="279">
        <v>64836.35</v>
      </c>
      <c r="H455" s="141"/>
      <c r="I455" s="140"/>
      <c r="J455" s="107">
        <f t="shared" si="23"/>
        <v>0</v>
      </c>
      <c r="K455" s="90" t="s">
        <v>692</v>
      </c>
      <c r="L455" s="275">
        <v>50436.48</v>
      </c>
      <c r="M455" s="87" t="s">
        <v>651</v>
      </c>
      <c r="N455" s="87">
        <v>2</v>
      </c>
      <c r="O455" s="330"/>
      <c r="P455" s="309">
        <v>50436.48</v>
      </c>
      <c r="Q455" s="11"/>
      <c r="R455" s="11"/>
      <c r="S455" s="11"/>
      <c r="T455" s="11"/>
    </row>
    <row r="456" spans="1:20" ht="15.75">
      <c r="A456" s="562"/>
      <c r="B456" s="32">
        <v>16</v>
      </c>
      <c r="C456" s="233" t="s">
        <v>165</v>
      </c>
      <c r="D456" s="119">
        <v>4192.3</v>
      </c>
      <c r="E456" s="427">
        <v>722.1</v>
      </c>
      <c r="F456" s="427">
        <f>D456-E456</f>
        <v>3470.2000000000003</v>
      </c>
      <c r="G456" s="428">
        <v>-29884.11</v>
      </c>
      <c r="H456" s="57">
        <v>1</v>
      </c>
      <c r="I456" s="51">
        <v>12</v>
      </c>
      <c r="J456" s="102">
        <f>F456*H456*I456</f>
        <v>41642.4</v>
      </c>
      <c r="K456" s="90" t="s">
        <v>586</v>
      </c>
      <c r="L456" s="87"/>
      <c r="M456" s="87"/>
      <c r="N456" s="87"/>
      <c r="O456" s="87"/>
      <c r="P456" s="165"/>
      <c r="Q456" s="11"/>
      <c r="R456" s="11"/>
      <c r="S456" s="11"/>
      <c r="T456" s="11"/>
    </row>
    <row r="457" spans="1:20" ht="31.5">
      <c r="A457" s="562"/>
      <c r="B457" s="529">
        <v>17</v>
      </c>
      <c r="C457" s="517" t="s">
        <v>61</v>
      </c>
      <c r="D457" s="113">
        <f t="shared" si="21"/>
        <v>7220.299999999999</v>
      </c>
      <c r="E457" s="143">
        <v>1951.9</v>
      </c>
      <c r="F457" s="55">
        <v>5268.4</v>
      </c>
      <c r="G457" s="537">
        <v>183170.57</v>
      </c>
      <c r="H457" s="487"/>
      <c r="I457" s="514"/>
      <c r="J457" s="531">
        <f>H457*I457*F457</f>
        <v>0</v>
      </c>
      <c r="K457" s="90" t="s">
        <v>643</v>
      </c>
      <c r="L457" s="275">
        <v>75218.24</v>
      </c>
      <c r="M457" s="41" t="s">
        <v>651</v>
      </c>
      <c r="N457" s="41">
        <v>4</v>
      </c>
      <c r="O457" s="65"/>
      <c r="P457" s="315">
        <v>75218.24</v>
      </c>
      <c r="Q457" s="11"/>
      <c r="R457" s="11"/>
      <c r="S457" s="11"/>
      <c r="T457" s="11"/>
    </row>
    <row r="458" spans="1:20" ht="15.75">
      <c r="A458" s="562"/>
      <c r="B458" s="520"/>
      <c r="C458" s="518"/>
      <c r="D458" s="113"/>
      <c r="E458" s="143"/>
      <c r="F458" s="55"/>
      <c r="G458" s="519"/>
      <c r="H458" s="488"/>
      <c r="I458" s="490"/>
      <c r="J458" s="545"/>
      <c r="K458" s="90" t="s">
        <v>803</v>
      </c>
      <c r="L458" s="275">
        <v>38150</v>
      </c>
      <c r="M458" s="41" t="s">
        <v>651</v>
      </c>
      <c r="N458" s="41">
        <v>5</v>
      </c>
      <c r="O458" s="65"/>
      <c r="P458" s="315">
        <v>38150</v>
      </c>
      <c r="Q458" s="11"/>
      <c r="R458" s="11"/>
      <c r="S458" s="11"/>
      <c r="T458" s="11"/>
    </row>
    <row r="459" spans="1:20" ht="15.75">
      <c r="A459" s="562"/>
      <c r="B459" s="530"/>
      <c r="C459" s="516"/>
      <c r="D459" s="113"/>
      <c r="E459" s="143"/>
      <c r="F459" s="55"/>
      <c r="G459" s="538"/>
      <c r="H459" s="489"/>
      <c r="I459" s="515"/>
      <c r="J459" s="532"/>
      <c r="K459" s="90" t="s">
        <v>784</v>
      </c>
      <c r="L459" s="275">
        <v>65250</v>
      </c>
      <c r="M459" s="41" t="s">
        <v>651</v>
      </c>
      <c r="N459" s="41">
        <v>16</v>
      </c>
      <c r="O459" s="65"/>
      <c r="P459" s="315">
        <v>65250</v>
      </c>
      <c r="Q459" s="11"/>
      <c r="R459" s="11"/>
      <c r="S459" s="11"/>
      <c r="T459" s="11"/>
    </row>
    <row r="460" spans="1:20" ht="15.75" customHeight="1">
      <c r="A460" s="562"/>
      <c r="B460" s="32">
        <v>18</v>
      </c>
      <c r="C460" s="233" t="s">
        <v>166</v>
      </c>
      <c r="D460" s="113">
        <f t="shared" si="21"/>
        <v>3277.2</v>
      </c>
      <c r="E460" s="143">
        <v>554.3</v>
      </c>
      <c r="F460" s="55">
        <v>2722.9</v>
      </c>
      <c r="G460" s="281">
        <v>5480.27</v>
      </c>
      <c r="H460" s="56"/>
      <c r="I460" s="54"/>
      <c r="J460" s="107">
        <f>H460*I460*F460</f>
        <v>0</v>
      </c>
      <c r="K460" s="90"/>
      <c r="L460" s="165"/>
      <c r="M460" s="165"/>
      <c r="N460" s="165"/>
      <c r="O460" s="211"/>
      <c r="P460" s="165"/>
      <c r="Q460" s="11"/>
      <c r="R460" s="11"/>
      <c r="S460" s="11"/>
      <c r="T460" s="11"/>
    </row>
    <row r="461" spans="1:20" ht="31.5">
      <c r="A461" s="562"/>
      <c r="B461" s="32">
        <v>19</v>
      </c>
      <c r="C461" s="109" t="s">
        <v>62</v>
      </c>
      <c r="D461" s="113">
        <f t="shared" si="21"/>
        <v>5833.6</v>
      </c>
      <c r="E461" s="69">
        <v>934.6</v>
      </c>
      <c r="F461" s="55">
        <v>4899</v>
      </c>
      <c r="G461" s="279">
        <v>201109.16</v>
      </c>
      <c r="H461" s="58">
        <v>4.24</v>
      </c>
      <c r="I461" s="33">
        <v>12</v>
      </c>
      <c r="J461" s="107">
        <f>H461*I461*F461</f>
        <v>249261.12000000002</v>
      </c>
      <c r="K461" s="90" t="s">
        <v>758</v>
      </c>
      <c r="L461" s="273">
        <v>12715.5</v>
      </c>
      <c r="M461" s="41"/>
      <c r="N461" s="41"/>
      <c r="O461" s="41"/>
      <c r="P461" s="315">
        <v>12715.5</v>
      </c>
      <c r="Q461" s="11"/>
      <c r="R461" s="11"/>
      <c r="S461" s="11"/>
      <c r="T461" s="11"/>
    </row>
    <row r="462" spans="1:20" ht="15.75">
      <c r="A462" s="562"/>
      <c r="B462" s="33">
        <v>20</v>
      </c>
      <c r="C462" s="148" t="s">
        <v>167</v>
      </c>
      <c r="D462" s="113">
        <f t="shared" si="21"/>
        <v>3276.6</v>
      </c>
      <c r="E462" s="143">
        <v>654.5</v>
      </c>
      <c r="F462" s="55">
        <v>2622.1</v>
      </c>
      <c r="G462" s="282">
        <v>-38067.98</v>
      </c>
      <c r="H462" s="58"/>
      <c r="I462" s="33"/>
      <c r="J462" s="107">
        <f>H462*I462*F462</f>
        <v>0</v>
      </c>
      <c r="K462" s="90"/>
      <c r="L462" s="41"/>
      <c r="M462" s="41"/>
      <c r="N462" s="41"/>
      <c r="O462" s="50"/>
      <c r="P462" s="77"/>
      <c r="Q462" s="11"/>
      <c r="R462" s="11"/>
      <c r="S462" s="11"/>
      <c r="T462" s="11"/>
    </row>
    <row r="463" spans="1:20" ht="31.5">
      <c r="A463" s="562"/>
      <c r="B463" s="514">
        <v>21</v>
      </c>
      <c r="C463" s="517" t="s">
        <v>63</v>
      </c>
      <c r="D463" s="113">
        <f t="shared" si="21"/>
        <v>7317.9</v>
      </c>
      <c r="E463" s="69">
        <v>1894.9</v>
      </c>
      <c r="F463" s="54">
        <v>5423</v>
      </c>
      <c r="G463" s="537">
        <v>337861.91</v>
      </c>
      <c r="H463" s="61"/>
      <c r="I463" s="55"/>
      <c r="J463" s="107">
        <f>H463*I463*F463</f>
        <v>0</v>
      </c>
      <c r="K463" s="90" t="s">
        <v>821</v>
      </c>
      <c r="L463" s="41"/>
      <c r="M463" s="41"/>
      <c r="N463" s="41" t="s">
        <v>757</v>
      </c>
      <c r="O463" s="41"/>
      <c r="P463" s="64"/>
      <c r="Q463" s="11"/>
      <c r="R463" s="11"/>
      <c r="S463" s="11"/>
      <c r="T463" s="11"/>
    </row>
    <row r="464" spans="1:20" ht="31.5">
      <c r="A464" s="562"/>
      <c r="B464" s="515"/>
      <c r="C464" s="516"/>
      <c r="D464" s="113"/>
      <c r="E464" s="69"/>
      <c r="F464" s="54"/>
      <c r="G464" s="538"/>
      <c r="H464" s="61"/>
      <c r="I464" s="55"/>
      <c r="J464" s="107"/>
      <c r="K464" s="90" t="s">
        <v>697</v>
      </c>
      <c r="L464" s="75">
        <v>1786585.12</v>
      </c>
      <c r="M464" s="41"/>
      <c r="N464" s="41"/>
      <c r="O464" s="41"/>
      <c r="P464" s="274">
        <v>1786585.12</v>
      </c>
      <c r="Q464" s="11"/>
      <c r="R464" s="11"/>
      <c r="S464" s="11"/>
      <c r="T464" s="11"/>
    </row>
    <row r="465" spans="1:20" ht="15.75">
      <c r="A465" s="562"/>
      <c r="B465" s="514">
        <v>22</v>
      </c>
      <c r="C465" s="517" t="s">
        <v>64</v>
      </c>
      <c r="D465" s="113">
        <f t="shared" si="21"/>
        <v>9847.3</v>
      </c>
      <c r="E465" s="69">
        <v>1010.8</v>
      </c>
      <c r="F465" s="55">
        <v>8836.5</v>
      </c>
      <c r="G465" s="537">
        <v>48716.6</v>
      </c>
      <c r="H465" s="539">
        <v>2.6</v>
      </c>
      <c r="I465" s="542">
        <v>9</v>
      </c>
      <c r="J465" s="107">
        <f>H465*I465*F465</f>
        <v>206774.1</v>
      </c>
      <c r="K465" s="90" t="s">
        <v>586</v>
      </c>
      <c r="L465" s="41"/>
      <c r="M465" s="41"/>
      <c r="N465" s="41"/>
      <c r="O465" s="50"/>
      <c r="P465" s="77"/>
      <c r="Q465" s="11"/>
      <c r="R465" s="11"/>
      <c r="S465" s="11"/>
      <c r="T465" s="11"/>
    </row>
    <row r="466" spans="1:20" ht="15.75">
      <c r="A466" s="562"/>
      <c r="B466" s="515"/>
      <c r="C466" s="516"/>
      <c r="D466" s="113"/>
      <c r="E466" s="69"/>
      <c r="F466" s="54"/>
      <c r="G466" s="538"/>
      <c r="H466" s="541"/>
      <c r="I466" s="544"/>
      <c r="J466" s="107"/>
      <c r="K466" s="90" t="s">
        <v>702</v>
      </c>
      <c r="L466" s="75">
        <v>42537.11</v>
      </c>
      <c r="M466" s="41" t="s">
        <v>651</v>
      </c>
      <c r="N466" s="41">
        <v>1</v>
      </c>
      <c r="O466" s="50"/>
      <c r="P466" s="274">
        <v>42537.11</v>
      </c>
      <c r="Q466" s="11"/>
      <c r="R466" s="11"/>
      <c r="S466" s="11"/>
      <c r="T466" s="11"/>
    </row>
    <row r="467" spans="1:20" ht="15.75">
      <c r="A467" s="562"/>
      <c r="B467" s="51">
        <v>23</v>
      </c>
      <c r="C467" s="233" t="s">
        <v>65</v>
      </c>
      <c r="D467" s="113">
        <f t="shared" si="21"/>
        <v>3850.4</v>
      </c>
      <c r="E467" s="69">
        <v>310.5</v>
      </c>
      <c r="F467" s="54">
        <v>3539.9</v>
      </c>
      <c r="G467" s="281">
        <v>148260</v>
      </c>
      <c r="H467" s="58">
        <v>2</v>
      </c>
      <c r="I467" s="33">
        <v>12</v>
      </c>
      <c r="J467" s="107">
        <f>H467*I467*F467</f>
        <v>84957.6</v>
      </c>
      <c r="K467" s="90" t="s">
        <v>586</v>
      </c>
      <c r="L467" s="87"/>
      <c r="M467" s="41"/>
      <c r="N467" s="41"/>
      <c r="O467" s="41"/>
      <c r="P467" s="41"/>
      <c r="Q467" s="11"/>
      <c r="R467" s="11"/>
      <c r="S467" s="11"/>
      <c r="T467" s="11"/>
    </row>
    <row r="468" spans="1:20" ht="33" customHeight="1">
      <c r="A468" s="562"/>
      <c r="B468" s="514">
        <v>25</v>
      </c>
      <c r="C468" s="491" t="s">
        <v>66</v>
      </c>
      <c r="D468" s="113"/>
      <c r="E468" s="69"/>
      <c r="F468" s="55"/>
      <c r="G468" s="537">
        <v>340501.48</v>
      </c>
      <c r="H468" s="539"/>
      <c r="I468" s="542"/>
      <c r="J468" s="531">
        <f>H468*I468*F468</f>
        <v>0</v>
      </c>
      <c r="K468" s="90" t="s">
        <v>886</v>
      </c>
      <c r="L468" s="273">
        <v>65351.09</v>
      </c>
      <c r="M468" s="41" t="s">
        <v>651</v>
      </c>
      <c r="N468" s="41">
        <v>1</v>
      </c>
      <c r="O468" s="50"/>
      <c r="P468" s="315">
        <v>65351.09</v>
      </c>
      <c r="Q468" s="11"/>
      <c r="R468" s="11"/>
      <c r="S468" s="11"/>
      <c r="T468" s="11"/>
    </row>
    <row r="469" spans="1:20" ht="16.5" customHeight="1">
      <c r="A469" s="562"/>
      <c r="B469" s="490"/>
      <c r="C469" s="451"/>
      <c r="D469" s="113"/>
      <c r="E469" s="69"/>
      <c r="F469" s="54"/>
      <c r="G469" s="519"/>
      <c r="H469" s="540"/>
      <c r="I469" s="543"/>
      <c r="J469" s="545"/>
      <c r="K469" s="90" t="s">
        <v>739</v>
      </c>
      <c r="L469" s="75">
        <v>122475.54</v>
      </c>
      <c r="M469" s="41" t="s">
        <v>652</v>
      </c>
      <c r="N469" s="41">
        <v>142</v>
      </c>
      <c r="O469" s="546">
        <v>1868.64</v>
      </c>
      <c r="P469" s="315">
        <v>122475.54</v>
      </c>
      <c r="Q469" s="11"/>
      <c r="R469" s="11"/>
      <c r="S469" s="11"/>
      <c r="T469" s="11"/>
    </row>
    <row r="470" spans="1:20" ht="16.5" customHeight="1">
      <c r="A470" s="562"/>
      <c r="B470" s="490"/>
      <c r="C470" s="451"/>
      <c r="D470" s="113"/>
      <c r="E470" s="69"/>
      <c r="F470" s="54"/>
      <c r="G470" s="519"/>
      <c r="H470" s="540"/>
      <c r="I470" s="543"/>
      <c r="J470" s="545"/>
      <c r="K470" s="90" t="s">
        <v>773</v>
      </c>
      <c r="L470" s="75">
        <v>68201.59</v>
      </c>
      <c r="M470" s="41" t="s">
        <v>652</v>
      </c>
      <c r="N470" s="41">
        <v>75</v>
      </c>
      <c r="O470" s="525"/>
      <c r="P470" s="315">
        <v>68201.59</v>
      </c>
      <c r="Q470" s="11"/>
      <c r="R470" s="11"/>
      <c r="S470" s="11"/>
      <c r="T470" s="11"/>
    </row>
    <row r="471" spans="1:20" ht="16.5" customHeight="1">
      <c r="A471" s="562"/>
      <c r="B471" s="490"/>
      <c r="C471" s="451"/>
      <c r="D471" s="113"/>
      <c r="E471" s="69"/>
      <c r="F471" s="54"/>
      <c r="G471" s="519"/>
      <c r="H471" s="540"/>
      <c r="I471" s="543"/>
      <c r="J471" s="545"/>
      <c r="K471" s="90" t="s">
        <v>759</v>
      </c>
      <c r="L471" s="75">
        <v>74638.88</v>
      </c>
      <c r="M471" s="403"/>
      <c r="N471" s="41"/>
      <c r="O471" s="50"/>
      <c r="P471" s="315">
        <v>119089.96</v>
      </c>
      <c r="Q471" s="11"/>
      <c r="R471" s="11"/>
      <c r="S471" s="11"/>
      <c r="T471" s="11"/>
    </row>
    <row r="472" spans="1:20" ht="15.75">
      <c r="A472" s="562"/>
      <c r="B472" s="529">
        <v>26</v>
      </c>
      <c r="C472" s="517" t="s">
        <v>67</v>
      </c>
      <c r="D472" s="113">
        <f t="shared" si="21"/>
        <v>7107.6</v>
      </c>
      <c r="E472" s="69">
        <v>847.8</v>
      </c>
      <c r="F472" s="54">
        <v>6259.8</v>
      </c>
      <c r="G472" s="537">
        <v>96295.61</v>
      </c>
      <c r="H472" s="537">
        <v>2.19</v>
      </c>
      <c r="I472" s="529">
        <v>9</v>
      </c>
      <c r="J472" s="531">
        <f>H472*I472*F472</f>
        <v>123380.65800000001</v>
      </c>
      <c r="K472" s="90" t="s">
        <v>586</v>
      </c>
      <c r="L472" s="87"/>
      <c r="M472" s="41"/>
      <c r="N472" s="41"/>
      <c r="O472" s="50"/>
      <c r="P472" s="87"/>
      <c r="Q472" s="11"/>
      <c r="R472" s="11"/>
      <c r="S472" s="11"/>
      <c r="T472" s="11"/>
    </row>
    <row r="473" spans="1:20" ht="31.5">
      <c r="A473" s="562"/>
      <c r="B473" s="520"/>
      <c r="C473" s="516"/>
      <c r="D473" s="113"/>
      <c r="E473" s="69"/>
      <c r="F473" s="54"/>
      <c r="G473" s="538"/>
      <c r="H473" s="538"/>
      <c r="I473" s="530"/>
      <c r="J473" s="532"/>
      <c r="K473" s="90" t="s">
        <v>692</v>
      </c>
      <c r="L473" s="275">
        <v>38769.03</v>
      </c>
      <c r="M473" s="41" t="s">
        <v>651</v>
      </c>
      <c r="N473" s="41">
        <v>1</v>
      </c>
      <c r="O473" s="50"/>
      <c r="P473" s="309">
        <v>38769.03</v>
      </c>
      <c r="Q473" s="11"/>
      <c r="R473" s="11"/>
      <c r="S473" s="11"/>
      <c r="T473" s="11"/>
    </row>
    <row r="474" spans="1:20" ht="15.75">
      <c r="A474" s="562"/>
      <c r="B474" s="34">
        <v>27</v>
      </c>
      <c r="C474" s="109" t="s">
        <v>68</v>
      </c>
      <c r="D474" s="113">
        <f t="shared" si="21"/>
        <v>3370.2</v>
      </c>
      <c r="E474" s="69">
        <v>393.5</v>
      </c>
      <c r="F474" s="55">
        <v>2976.7</v>
      </c>
      <c r="G474" s="279">
        <v>14371.24</v>
      </c>
      <c r="H474" s="58"/>
      <c r="I474" s="33"/>
      <c r="J474" s="107">
        <f aca="true" t="shared" si="24" ref="J474:J480">H474*I474*F474</f>
        <v>0</v>
      </c>
      <c r="K474" s="90" t="s">
        <v>755</v>
      </c>
      <c r="L474" s="318">
        <v>14312.57</v>
      </c>
      <c r="M474" s="41" t="s">
        <v>672</v>
      </c>
      <c r="N474" s="41">
        <v>7.4</v>
      </c>
      <c r="O474" s="50"/>
      <c r="P474" s="342">
        <v>14248.1</v>
      </c>
      <c r="Q474" s="11"/>
      <c r="R474" s="11"/>
      <c r="S474" s="11"/>
      <c r="T474" s="11"/>
    </row>
    <row r="475" spans="1:20" ht="15.75">
      <c r="A475" s="562"/>
      <c r="B475" s="32">
        <v>28</v>
      </c>
      <c r="C475" s="109" t="s">
        <v>69</v>
      </c>
      <c r="D475" s="113">
        <f t="shared" si="21"/>
        <v>7454.7</v>
      </c>
      <c r="E475" s="69">
        <v>1281.8</v>
      </c>
      <c r="F475" s="55">
        <v>6172.9</v>
      </c>
      <c r="G475" s="279">
        <v>170843.25</v>
      </c>
      <c r="H475" s="58"/>
      <c r="I475" s="33"/>
      <c r="J475" s="107">
        <f t="shared" si="24"/>
        <v>0</v>
      </c>
      <c r="K475" s="90"/>
      <c r="L475" s="165"/>
      <c r="M475" s="165"/>
      <c r="N475" s="165"/>
      <c r="O475" s="211"/>
      <c r="P475" s="165"/>
      <c r="Q475" s="11"/>
      <c r="R475" s="11"/>
      <c r="S475" s="11"/>
      <c r="T475" s="11"/>
    </row>
    <row r="476" spans="1:20" ht="15.75">
      <c r="A476" s="562"/>
      <c r="B476" s="17">
        <v>29</v>
      </c>
      <c r="C476" s="148" t="s">
        <v>575</v>
      </c>
      <c r="D476" s="113">
        <f t="shared" si="21"/>
        <v>9368.5</v>
      </c>
      <c r="E476" s="69">
        <v>2765.1</v>
      </c>
      <c r="F476" s="55">
        <v>6603.4</v>
      </c>
      <c r="G476" s="279">
        <v>8719.01</v>
      </c>
      <c r="H476" s="58"/>
      <c r="I476" s="33"/>
      <c r="J476" s="107">
        <f t="shared" si="24"/>
        <v>0</v>
      </c>
      <c r="K476" s="90"/>
      <c r="L476" s="87"/>
      <c r="M476" s="87"/>
      <c r="N476" s="87"/>
      <c r="O476" s="87"/>
      <c r="P476" s="144"/>
      <c r="Q476" s="11"/>
      <c r="R476" s="11"/>
      <c r="S476" s="11"/>
      <c r="T476" s="11"/>
    </row>
    <row r="477" spans="1:20" ht="15.75">
      <c r="A477" s="562"/>
      <c r="B477" s="17">
        <v>30</v>
      </c>
      <c r="C477" s="148" t="s">
        <v>70</v>
      </c>
      <c r="D477" s="113">
        <f t="shared" si="21"/>
        <v>7662.5</v>
      </c>
      <c r="E477" s="69">
        <v>1642.4</v>
      </c>
      <c r="F477" s="55">
        <v>6020.1</v>
      </c>
      <c r="G477" s="279">
        <v>341929.69</v>
      </c>
      <c r="H477" s="58"/>
      <c r="I477" s="33"/>
      <c r="J477" s="107">
        <f t="shared" si="24"/>
        <v>0</v>
      </c>
      <c r="K477" s="90" t="s">
        <v>740</v>
      </c>
      <c r="L477" s="275">
        <v>336069.9</v>
      </c>
      <c r="M477" s="87" t="s">
        <v>652</v>
      </c>
      <c r="N477" s="87">
        <v>437.01</v>
      </c>
      <c r="O477" s="309">
        <v>3293.38</v>
      </c>
      <c r="P477" s="323">
        <v>336069.9</v>
      </c>
      <c r="Q477" s="11"/>
      <c r="R477" s="11"/>
      <c r="S477" s="11"/>
      <c r="T477" s="11"/>
    </row>
    <row r="478" spans="1:20" ht="15.75">
      <c r="A478" s="562"/>
      <c r="B478" s="17">
        <v>31</v>
      </c>
      <c r="C478" s="109" t="s">
        <v>71</v>
      </c>
      <c r="D478" s="113">
        <f t="shared" si="21"/>
        <v>4620.9</v>
      </c>
      <c r="E478" s="69">
        <v>253.4</v>
      </c>
      <c r="F478" s="55">
        <v>4367.5</v>
      </c>
      <c r="G478" s="279">
        <v>16341.91</v>
      </c>
      <c r="H478" s="58"/>
      <c r="I478" s="33"/>
      <c r="J478" s="107">
        <f t="shared" si="24"/>
        <v>0</v>
      </c>
      <c r="K478" s="90"/>
      <c r="L478" s="41"/>
      <c r="M478" s="41"/>
      <c r="N478" s="41"/>
      <c r="O478" s="41"/>
      <c r="P478" s="64"/>
      <c r="Q478" s="11"/>
      <c r="R478" s="11"/>
      <c r="S478" s="11"/>
      <c r="T478" s="11"/>
    </row>
    <row r="479" spans="1:20" ht="15.75">
      <c r="A479" s="562"/>
      <c r="B479" s="35">
        <v>32</v>
      </c>
      <c r="C479" s="233" t="s">
        <v>72</v>
      </c>
      <c r="D479" s="113"/>
      <c r="E479" s="69"/>
      <c r="F479" s="54">
        <v>5941.4</v>
      </c>
      <c r="G479" s="281">
        <v>370507.89</v>
      </c>
      <c r="H479" s="57">
        <v>2.65</v>
      </c>
      <c r="I479" s="51">
        <v>12</v>
      </c>
      <c r="J479" s="107">
        <f t="shared" si="24"/>
        <v>188936.51999999996</v>
      </c>
      <c r="K479" s="90" t="s">
        <v>619</v>
      </c>
      <c r="L479" s="41"/>
      <c r="M479" s="41"/>
      <c r="N479" s="41"/>
      <c r="O479" s="41"/>
      <c r="P479" s="165"/>
      <c r="Q479" s="11"/>
      <c r="R479" s="11"/>
      <c r="S479" s="11"/>
      <c r="T479" s="11"/>
    </row>
    <row r="480" spans="1:16" ht="15.75">
      <c r="A480" s="562"/>
      <c r="B480" s="529">
        <v>33</v>
      </c>
      <c r="C480" s="517" t="s">
        <v>73</v>
      </c>
      <c r="D480" s="113"/>
      <c r="E480" s="69"/>
      <c r="F480" s="54">
        <v>12484.9</v>
      </c>
      <c r="G480" s="537">
        <v>600665.81</v>
      </c>
      <c r="H480" s="537">
        <v>2.41</v>
      </c>
      <c r="I480" s="529">
        <v>8</v>
      </c>
      <c r="J480" s="531">
        <f t="shared" si="24"/>
        <v>240708.872</v>
      </c>
      <c r="K480" s="89" t="s">
        <v>691</v>
      </c>
      <c r="L480" s="272">
        <v>31949.27</v>
      </c>
      <c r="M480" s="165" t="s">
        <v>651</v>
      </c>
      <c r="N480" s="165">
        <v>3</v>
      </c>
      <c r="O480" s="337">
        <v>223.65</v>
      </c>
      <c r="P480" s="316">
        <v>31949.27</v>
      </c>
    </row>
    <row r="481" spans="1:16" ht="15.75">
      <c r="A481" s="562"/>
      <c r="B481" s="520"/>
      <c r="C481" s="518"/>
      <c r="D481" s="113"/>
      <c r="E481" s="150"/>
      <c r="F481" s="54"/>
      <c r="G481" s="519"/>
      <c r="H481" s="519"/>
      <c r="I481" s="520"/>
      <c r="J481" s="545"/>
      <c r="K481" s="89" t="s">
        <v>687</v>
      </c>
      <c r="L481" s="272">
        <v>72013.31</v>
      </c>
      <c r="M481" s="165" t="s">
        <v>652</v>
      </c>
      <c r="N481" s="165">
        <v>267</v>
      </c>
      <c r="O481" s="211"/>
      <c r="P481" s="316">
        <v>83127.48</v>
      </c>
    </row>
    <row r="482" spans="1:16" ht="15.75">
      <c r="A482" s="562"/>
      <c r="B482" s="520"/>
      <c r="C482" s="518"/>
      <c r="D482" s="113"/>
      <c r="E482" s="150"/>
      <c r="F482" s="54"/>
      <c r="G482" s="519"/>
      <c r="H482" s="519"/>
      <c r="I482" s="520"/>
      <c r="J482" s="545"/>
      <c r="K482" s="89" t="s">
        <v>641</v>
      </c>
      <c r="L482" s="272">
        <v>23369.44</v>
      </c>
      <c r="M482" s="165" t="s">
        <v>652</v>
      </c>
      <c r="N482" s="165">
        <v>100</v>
      </c>
      <c r="O482" s="344">
        <v>198.25</v>
      </c>
      <c r="P482" s="316">
        <v>23369.44</v>
      </c>
    </row>
    <row r="483" spans="1:16" ht="15.75">
      <c r="A483" s="562"/>
      <c r="B483" s="520"/>
      <c r="C483" s="518"/>
      <c r="D483" s="113"/>
      <c r="E483" s="150"/>
      <c r="F483" s="54"/>
      <c r="G483" s="519"/>
      <c r="H483" s="538"/>
      <c r="I483" s="530"/>
      <c r="J483" s="532"/>
      <c r="K483" s="89" t="s">
        <v>655</v>
      </c>
      <c r="L483" s="272">
        <v>273100.05</v>
      </c>
      <c r="M483" s="165" t="s">
        <v>652</v>
      </c>
      <c r="N483" s="165">
        <v>307</v>
      </c>
      <c r="O483" s="337">
        <v>1898.41</v>
      </c>
      <c r="P483" s="316">
        <v>271201.64</v>
      </c>
    </row>
    <row r="484" spans="1:16" ht="15.75">
      <c r="A484" s="562"/>
      <c r="B484" s="530"/>
      <c r="C484" s="516"/>
      <c r="D484" s="113"/>
      <c r="E484" s="150"/>
      <c r="F484" s="54"/>
      <c r="G484" s="538"/>
      <c r="H484" s="343"/>
      <c r="I484" s="52"/>
      <c r="J484" s="97"/>
      <c r="K484" s="89" t="s">
        <v>678</v>
      </c>
      <c r="L484" s="272">
        <v>53172.78</v>
      </c>
      <c r="M484" s="165" t="s">
        <v>651</v>
      </c>
      <c r="N484" s="165">
        <v>1</v>
      </c>
      <c r="O484" s="211"/>
      <c r="P484" s="316">
        <v>53172.78</v>
      </c>
    </row>
    <row r="485" spans="1:16" ht="15.75">
      <c r="A485" s="562"/>
      <c r="B485" s="17">
        <v>34</v>
      </c>
      <c r="C485" s="109" t="s">
        <v>151</v>
      </c>
      <c r="D485" s="113">
        <f t="shared" si="21"/>
        <v>3103</v>
      </c>
      <c r="E485" s="143">
        <v>383.2</v>
      </c>
      <c r="F485" s="55">
        <v>2719.8</v>
      </c>
      <c r="G485" s="280">
        <v>-45020.18</v>
      </c>
      <c r="H485" s="58"/>
      <c r="I485" s="33"/>
      <c r="J485" s="107">
        <f aca="true" t="shared" si="25" ref="J485:J490">H485*I485*F485</f>
        <v>0</v>
      </c>
      <c r="K485" s="90"/>
      <c r="L485" s="65"/>
      <c r="M485" s="65"/>
      <c r="N485" s="65"/>
      <c r="O485" s="65"/>
      <c r="P485" s="146"/>
    </row>
    <row r="486" spans="1:16" ht="15.75">
      <c r="A486" s="562"/>
      <c r="B486" s="17">
        <v>35</v>
      </c>
      <c r="C486" s="109" t="s">
        <v>152</v>
      </c>
      <c r="D486" s="113">
        <f t="shared" si="21"/>
        <v>2429.2</v>
      </c>
      <c r="E486" s="143">
        <v>1059.4</v>
      </c>
      <c r="F486" s="55">
        <v>1369.8</v>
      </c>
      <c r="G486" s="280">
        <v>-108164.49</v>
      </c>
      <c r="H486" s="58"/>
      <c r="I486" s="33"/>
      <c r="J486" s="107">
        <f t="shared" si="25"/>
        <v>0</v>
      </c>
      <c r="K486" s="90"/>
      <c r="L486" s="65"/>
      <c r="M486" s="65"/>
      <c r="N486" s="65"/>
      <c r="O486" s="65"/>
      <c r="P486" s="146"/>
    </row>
    <row r="487" spans="1:16" ht="15.75">
      <c r="A487" s="562"/>
      <c r="B487" s="35">
        <v>36</v>
      </c>
      <c r="C487" s="109" t="s">
        <v>153</v>
      </c>
      <c r="D487" s="113">
        <f t="shared" si="21"/>
        <v>3312.1</v>
      </c>
      <c r="E487" s="143">
        <v>725.6</v>
      </c>
      <c r="F487" s="55">
        <v>2586.5</v>
      </c>
      <c r="G487" s="279">
        <v>11091.15</v>
      </c>
      <c r="H487" s="58">
        <v>3.75</v>
      </c>
      <c r="I487" s="33">
        <v>12</v>
      </c>
      <c r="J487" s="107">
        <f t="shared" si="25"/>
        <v>116392.5</v>
      </c>
      <c r="K487" s="90" t="s">
        <v>693</v>
      </c>
      <c r="L487" s="75">
        <v>27604.33</v>
      </c>
      <c r="M487" s="41" t="s">
        <v>651</v>
      </c>
      <c r="N487" s="41">
        <v>1</v>
      </c>
      <c r="O487" s="41"/>
      <c r="P487" s="274">
        <v>27604.33</v>
      </c>
    </row>
    <row r="488" spans="1:16" ht="15.75">
      <c r="A488" s="562"/>
      <c r="B488" s="32">
        <v>37</v>
      </c>
      <c r="C488" s="109" t="s">
        <v>147</v>
      </c>
      <c r="D488" s="113">
        <f t="shared" si="21"/>
        <v>3370.1000000000004</v>
      </c>
      <c r="E488" s="143">
        <v>887.2</v>
      </c>
      <c r="F488" s="55">
        <v>2482.9</v>
      </c>
      <c r="G488" s="279">
        <v>47489.28</v>
      </c>
      <c r="H488" s="58"/>
      <c r="I488" s="33"/>
      <c r="J488" s="107">
        <f t="shared" si="25"/>
        <v>0</v>
      </c>
      <c r="K488" s="90"/>
      <c r="L488" s="87"/>
      <c r="M488" s="87"/>
      <c r="N488" s="87"/>
      <c r="O488" s="87"/>
      <c r="P488" s="144"/>
    </row>
    <row r="489" spans="1:16" ht="15.75">
      <c r="A489" s="562"/>
      <c r="B489" s="33">
        <v>38</v>
      </c>
      <c r="C489" s="109" t="s">
        <v>148</v>
      </c>
      <c r="D489" s="113">
        <f t="shared" si="21"/>
        <v>3289.7000000000003</v>
      </c>
      <c r="E489" s="143">
        <v>555.9</v>
      </c>
      <c r="F489" s="55">
        <v>2733.8</v>
      </c>
      <c r="G489" s="279">
        <v>25557.26</v>
      </c>
      <c r="H489" s="61"/>
      <c r="I489" s="55"/>
      <c r="J489" s="107">
        <f t="shared" si="25"/>
        <v>0</v>
      </c>
      <c r="K489" s="90"/>
      <c r="L489" s="41"/>
      <c r="M489" s="41"/>
      <c r="N489" s="41"/>
      <c r="O489" s="50"/>
      <c r="P489" s="41"/>
    </row>
    <row r="490" spans="1:16" ht="31.5">
      <c r="A490" s="562"/>
      <c r="B490" s="529">
        <v>39</v>
      </c>
      <c r="C490" s="517" t="s">
        <v>74</v>
      </c>
      <c r="D490" s="113">
        <f t="shared" si="21"/>
        <v>11299.1</v>
      </c>
      <c r="E490" s="69">
        <v>1768.1</v>
      </c>
      <c r="F490" s="55">
        <v>9531</v>
      </c>
      <c r="G490" s="537">
        <v>182539.76</v>
      </c>
      <c r="H490" s="537">
        <v>1.5</v>
      </c>
      <c r="I490" s="529">
        <v>12</v>
      </c>
      <c r="J490" s="531">
        <f t="shared" si="25"/>
        <v>171558</v>
      </c>
      <c r="K490" s="90" t="s">
        <v>686</v>
      </c>
      <c r="L490" s="275">
        <v>200367.92</v>
      </c>
      <c r="M490" s="87" t="s">
        <v>652</v>
      </c>
      <c r="N490" s="87">
        <v>584</v>
      </c>
      <c r="O490" s="309">
        <v>1402.57</v>
      </c>
      <c r="P490" s="309">
        <v>200367.92</v>
      </c>
    </row>
    <row r="491" spans="1:16" ht="15.75">
      <c r="A491" s="562"/>
      <c r="B491" s="530"/>
      <c r="C491" s="516"/>
      <c r="D491" s="113"/>
      <c r="E491" s="69"/>
      <c r="F491" s="54"/>
      <c r="G491" s="538"/>
      <c r="H491" s="538"/>
      <c r="I491" s="530"/>
      <c r="J491" s="532"/>
      <c r="K491" s="90" t="s">
        <v>739</v>
      </c>
      <c r="L491" s="275">
        <v>118489.41</v>
      </c>
      <c r="M491" s="87" t="s">
        <v>652</v>
      </c>
      <c r="N491" s="87">
        <v>95.76</v>
      </c>
      <c r="O491" s="309">
        <v>1161.19</v>
      </c>
      <c r="P491" s="309">
        <v>118489.41</v>
      </c>
    </row>
    <row r="492" spans="1:16" ht="15.75">
      <c r="A492" s="562"/>
      <c r="B492" s="514">
        <v>40</v>
      </c>
      <c r="C492" s="491" t="s">
        <v>75</v>
      </c>
      <c r="D492" s="113">
        <f t="shared" si="21"/>
        <v>5448.299999999999</v>
      </c>
      <c r="E492" s="69">
        <v>194.4</v>
      </c>
      <c r="F492" s="54">
        <v>5253.9</v>
      </c>
      <c r="G492" s="537">
        <v>55537.05</v>
      </c>
      <c r="H492" s="537">
        <v>2</v>
      </c>
      <c r="I492" s="529">
        <v>12</v>
      </c>
      <c r="J492" s="531">
        <f>H492*I492*F492</f>
        <v>126093.59999999999</v>
      </c>
      <c r="K492" s="90" t="s">
        <v>926</v>
      </c>
      <c r="L492" s="75">
        <v>681093.23</v>
      </c>
      <c r="M492" s="41" t="s">
        <v>652</v>
      </c>
      <c r="N492" s="41">
        <v>808.48</v>
      </c>
      <c r="O492" s="357">
        <f>3200.46+3096.62+377.65+425.92</f>
        <v>7100.65</v>
      </c>
      <c r="P492" s="274">
        <v>681093.23</v>
      </c>
    </row>
    <row r="493" spans="1:16" ht="15.75">
      <c r="A493" s="562"/>
      <c r="B493" s="515"/>
      <c r="C493" s="452"/>
      <c r="D493" s="113"/>
      <c r="E493" s="150"/>
      <c r="F493" s="54"/>
      <c r="G493" s="538"/>
      <c r="H493" s="538"/>
      <c r="I493" s="530"/>
      <c r="J493" s="532"/>
      <c r="K493" s="90" t="s">
        <v>614</v>
      </c>
      <c r="L493" s="75">
        <v>43460.97</v>
      </c>
      <c r="M493" s="41" t="s">
        <v>652</v>
      </c>
      <c r="N493" s="41">
        <v>308</v>
      </c>
      <c r="O493" s="1"/>
      <c r="P493" s="351">
        <v>43460.97</v>
      </c>
    </row>
    <row r="494" spans="1:29" ht="15.75">
      <c r="A494" s="562"/>
      <c r="B494" s="17">
        <v>41</v>
      </c>
      <c r="C494" s="233" t="s">
        <v>171</v>
      </c>
      <c r="D494" s="113">
        <f t="shared" si="21"/>
        <v>3153.2000000000003</v>
      </c>
      <c r="E494" s="143">
        <v>748.4</v>
      </c>
      <c r="F494" s="55">
        <v>2404.8</v>
      </c>
      <c r="G494" s="281">
        <v>27537.09</v>
      </c>
      <c r="H494" s="57">
        <v>0.75</v>
      </c>
      <c r="I494" s="51">
        <v>12</v>
      </c>
      <c r="J494" s="107">
        <f>H494*I494*F494</f>
        <v>21643.2</v>
      </c>
      <c r="K494" s="89" t="s">
        <v>586</v>
      </c>
      <c r="L494" s="165"/>
      <c r="M494" s="165"/>
      <c r="N494" s="165"/>
      <c r="O494" s="211"/>
      <c r="P494" s="165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19" ht="31.5">
      <c r="A495" s="562"/>
      <c r="B495" s="35">
        <v>42</v>
      </c>
      <c r="C495" s="109" t="s">
        <v>172</v>
      </c>
      <c r="D495" s="113">
        <f t="shared" si="21"/>
        <v>3035.6</v>
      </c>
      <c r="E495" s="143">
        <v>385.6</v>
      </c>
      <c r="F495" s="55">
        <v>2650</v>
      </c>
      <c r="G495" s="279">
        <v>74900.78</v>
      </c>
      <c r="H495" s="61"/>
      <c r="I495" s="55"/>
      <c r="J495" s="107">
        <f>H495*I495*F495</f>
        <v>0</v>
      </c>
      <c r="K495" s="90" t="s">
        <v>692</v>
      </c>
      <c r="L495" s="275">
        <v>18595.45</v>
      </c>
      <c r="M495" s="41" t="s">
        <v>651</v>
      </c>
      <c r="N495" s="41">
        <v>1</v>
      </c>
      <c r="O495" s="41"/>
      <c r="P495" s="309">
        <v>18595.45</v>
      </c>
      <c r="S495" s="45"/>
    </row>
    <row r="496" spans="1:19" ht="15.75">
      <c r="A496" s="562"/>
      <c r="B496" s="17">
        <v>43</v>
      </c>
      <c r="C496" s="109" t="s">
        <v>173</v>
      </c>
      <c r="D496" s="113">
        <f t="shared" si="21"/>
        <v>3194.8</v>
      </c>
      <c r="E496" s="143">
        <v>252.4</v>
      </c>
      <c r="F496" s="55">
        <v>2942.4</v>
      </c>
      <c r="G496" s="279">
        <v>14354.99</v>
      </c>
      <c r="H496" s="58">
        <v>2</v>
      </c>
      <c r="I496" s="33">
        <v>9</v>
      </c>
      <c r="J496" s="107">
        <f>H496*I496*F496</f>
        <v>52963.200000000004</v>
      </c>
      <c r="K496" s="90" t="s">
        <v>586</v>
      </c>
      <c r="L496" s="41"/>
      <c r="M496" s="87"/>
      <c r="N496" s="87"/>
      <c r="O496" s="87"/>
      <c r="P496" s="41"/>
      <c r="S496" s="45"/>
    </row>
    <row r="497" spans="1:18" s="7" customFormat="1" ht="15.75">
      <c r="A497" s="563"/>
      <c r="B497" s="48"/>
      <c r="C497" s="44" t="s">
        <v>50</v>
      </c>
      <c r="D497" s="44">
        <f>SUM(D438:D496)</f>
        <v>182187.29</v>
      </c>
      <c r="E497" s="153">
        <f>SUM(E438:E496)</f>
        <v>32712.950000000004</v>
      </c>
      <c r="F497" s="153">
        <f>SUM(F438:F496)</f>
        <v>167900.53999999992</v>
      </c>
      <c r="G497" s="200">
        <f>SUM(G438:G496)</f>
        <v>4328376.01</v>
      </c>
      <c r="H497" s="19"/>
      <c r="I497" s="19"/>
      <c r="J497" s="209">
        <f>SUM(J438:J496)</f>
        <v>2201753.4980000006</v>
      </c>
      <c r="K497" s="196"/>
      <c r="L497" s="39">
        <f>SUM(L438:L496)</f>
        <v>5149916.1</v>
      </c>
      <c r="M497" s="39"/>
      <c r="N497" s="39"/>
      <c r="O497" s="39">
        <f>SUM(O438:O496)</f>
        <v>21972.83</v>
      </c>
      <c r="P497" s="39">
        <f>SUM(P438:P496)</f>
        <v>5191596.390000001</v>
      </c>
      <c r="R497" s="45"/>
    </row>
    <row r="498" spans="1:16" s="2" customFormat="1" ht="49.5" customHeight="1">
      <c r="A498" s="9"/>
      <c r="B498" s="13"/>
      <c r="C498" s="14" t="s">
        <v>49</v>
      </c>
      <c r="D498" s="15" t="s">
        <v>76</v>
      </c>
      <c r="E498" s="15" t="s">
        <v>77</v>
      </c>
      <c r="F498" s="15" t="s">
        <v>571</v>
      </c>
      <c r="G498" s="16" t="s">
        <v>597</v>
      </c>
      <c r="H498" s="16" t="s">
        <v>598</v>
      </c>
      <c r="I498" s="16" t="s">
        <v>599</v>
      </c>
      <c r="J498" s="16" t="s">
        <v>600</v>
      </c>
      <c r="K498" s="16" t="s">
        <v>570</v>
      </c>
      <c r="L498" s="16" t="s">
        <v>601</v>
      </c>
      <c r="M498" s="16" t="s">
        <v>573</v>
      </c>
      <c r="N498" s="16" t="s">
        <v>574</v>
      </c>
      <c r="O498" s="16" t="s">
        <v>647</v>
      </c>
      <c r="P498" s="16" t="s">
        <v>572</v>
      </c>
    </row>
    <row r="499" spans="1:16" ht="15.75" customHeight="1">
      <c r="A499" s="573" t="s">
        <v>582</v>
      </c>
      <c r="B499" s="17">
        <v>1</v>
      </c>
      <c r="C499" s="73" t="s">
        <v>179</v>
      </c>
      <c r="D499" s="113">
        <f aca="true" t="shared" si="26" ref="D499:D533">E499+F499</f>
        <v>11364.800000000001</v>
      </c>
      <c r="E499" s="55">
        <v>1508.2</v>
      </c>
      <c r="F499" s="55">
        <v>9856.6</v>
      </c>
      <c r="G499" s="279">
        <v>201835.95</v>
      </c>
      <c r="H499" s="61">
        <v>2</v>
      </c>
      <c r="I499" s="55">
        <v>9</v>
      </c>
      <c r="J499" s="107">
        <f>H499*I499*F499</f>
        <v>177418.80000000002</v>
      </c>
      <c r="K499" s="90" t="s">
        <v>706</v>
      </c>
      <c r="L499" s="275">
        <v>404536.38</v>
      </c>
      <c r="M499" s="67" t="s">
        <v>632</v>
      </c>
      <c r="N499" s="87">
        <v>48</v>
      </c>
      <c r="O499" s="154"/>
      <c r="P499" s="309">
        <v>404536.38</v>
      </c>
    </row>
    <row r="500" spans="1:16" ht="15.75">
      <c r="A500" s="574"/>
      <c r="B500" s="17">
        <v>2</v>
      </c>
      <c r="C500" s="78" t="s">
        <v>180</v>
      </c>
      <c r="D500" s="113">
        <f t="shared" si="26"/>
        <v>3946.3999999999996</v>
      </c>
      <c r="E500" s="55">
        <v>495.2</v>
      </c>
      <c r="F500" s="55">
        <v>3451.2</v>
      </c>
      <c r="G500" s="284">
        <v>23357.66</v>
      </c>
      <c r="H500" s="61"/>
      <c r="I500" s="55"/>
      <c r="J500" s="107">
        <f>H500*I500*F500</f>
        <v>0</v>
      </c>
      <c r="K500" s="90"/>
      <c r="L500" s="165"/>
      <c r="M500" s="165"/>
      <c r="N500" s="165"/>
      <c r="O500" s="211"/>
      <c r="P500" s="165"/>
    </row>
    <row r="501" spans="1:19" ht="18">
      <c r="A501" s="574"/>
      <c r="B501" s="32">
        <v>3</v>
      </c>
      <c r="C501" s="74" t="s">
        <v>181</v>
      </c>
      <c r="D501" s="113">
        <f t="shared" si="26"/>
        <v>8528.3</v>
      </c>
      <c r="E501" s="55">
        <v>2074.1</v>
      </c>
      <c r="F501" s="54">
        <v>6454.2</v>
      </c>
      <c r="G501" s="57">
        <v>90174.39</v>
      </c>
      <c r="H501" s="56"/>
      <c r="I501" s="54"/>
      <c r="J501" s="107">
        <f>H501*I501*F501</f>
        <v>0</v>
      </c>
      <c r="K501" s="90"/>
      <c r="L501" s="165"/>
      <c r="M501" s="165"/>
      <c r="N501" s="165"/>
      <c r="O501" s="211"/>
      <c r="P501" s="165"/>
      <c r="R501" s="36"/>
      <c r="S501" s="37"/>
    </row>
    <row r="502" spans="1:19" ht="18">
      <c r="A502" s="574"/>
      <c r="B502" s="514"/>
      <c r="C502" s="463" t="s">
        <v>734</v>
      </c>
      <c r="D502" s="113"/>
      <c r="E502" s="55"/>
      <c r="F502" s="54"/>
      <c r="G502" s="537" t="s">
        <v>735</v>
      </c>
      <c r="H502" s="539"/>
      <c r="I502" s="542"/>
      <c r="J502" s="531"/>
      <c r="K502" s="90" t="s">
        <v>736</v>
      </c>
      <c r="L502" s="318">
        <v>87171.85</v>
      </c>
      <c r="M502" s="165"/>
      <c r="N502" s="165"/>
      <c r="O502" s="344">
        <v>827.46</v>
      </c>
      <c r="P502" s="316">
        <v>84435.54</v>
      </c>
      <c r="R502" s="36"/>
      <c r="S502" s="37"/>
    </row>
    <row r="503" spans="1:19" ht="18">
      <c r="A503" s="574"/>
      <c r="B503" s="515"/>
      <c r="C503" s="464"/>
      <c r="D503" s="113"/>
      <c r="E503" s="55"/>
      <c r="F503" s="54"/>
      <c r="G503" s="538"/>
      <c r="H503" s="541"/>
      <c r="I503" s="544"/>
      <c r="J503" s="532"/>
      <c r="K503" s="90" t="s">
        <v>870</v>
      </c>
      <c r="L503" s="272">
        <v>267966.05</v>
      </c>
      <c r="M503" s="165" t="s">
        <v>825</v>
      </c>
      <c r="N503" s="165">
        <v>95</v>
      </c>
      <c r="O503" s="337">
        <v>1992.17</v>
      </c>
      <c r="P503" s="316">
        <v>203282.65</v>
      </c>
      <c r="R503" s="36"/>
      <c r="S503" s="37"/>
    </row>
    <row r="504" spans="1:19" ht="18">
      <c r="A504" s="574"/>
      <c r="B504" s="514">
        <v>4</v>
      </c>
      <c r="C504" s="463" t="s">
        <v>182</v>
      </c>
      <c r="D504" s="113"/>
      <c r="E504" s="55"/>
      <c r="F504" s="54"/>
      <c r="G504" s="537">
        <v>44060.21</v>
      </c>
      <c r="H504" s="539"/>
      <c r="I504" s="542"/>
      <c r="J504" s="531">
        <f>H505*I505*F505</f>
        <v>0</v>
      </c>
      <c r="K504" s="90" t="s">
        <v>682</v>
      </c>
      <c r="L504" s="272">
        <v>29378.58</v>
      </c>
      <c r="M504" s="165" t="s">
        <v>651</v>
      </c>
      <c r="N504" s="165">
        <v>1</v>
      </c>
      <c r="O504" s="211"/>
      <c r="P504" s="316">
        <v>29378.58</v>
      </c>
      <c r="R504" s="36"/>
      <c r="S504" s="37"/>
    </row>
    <row r="505" spans="1:16" ht="15.75">
      <c r="A505" s="574"/>
      <c r="B505" s="515"/>
      <c r="C505" s="464"/>
      <c r="D505" s="113">
        <f t="shared" si="26"/>
        <v>3290.2000000000003</v>
      </c>
      <c r="E505" s="55">
        <v>1020.9</v>
      </c>
      <c r="F505" s="55">
        <v>2269.3</v>
      </c>
      <c r="G505" s="538"/>
      <c r="H505" s="541"/>
      <c r="I505" s="544"/>
      <c r="J505" s="532"/>
      <c r="K505" s="90" t="s">
        <v>681</v>
      </c>
      <c r="L505" s="75">
        <v>14528.07</v>
      </c>
      <c r="M505" s="64" t="s">
        <v>651</v>
      </c>
      <c r="N505" s="41">
        <v>25</v>
      </c>
      <c r="O505" s="64"/>
      <c r="P505" s="309">
        <v>14305.3</v>
      </c>
    </row>
    <row r="506" spans="1:19" ht="15.75">
      <c r="A506" s="574"/>
      <c r="B506" s="17">
        <v>5</v>
      </c>
      <c r="C506" s="78" t="s">
        <v>183</v>
      </c>
      <c r="D506" s="113">
        <f t="shared" si="26"/>
        <v>5916.5</v>
      </c>
      <c r="E506" s="55">
        <v>1438</v>
      </c>
      <c r="F506" s="55">
        <v>4478.5</v>
      </c>
      <c r="G506" s="300">
        <v>-28183.48</v>
      </c>
      <c r="H506" s="141"/>
      <c r="I506" s="140"/>
      <c r="J506" s="107">
        <f aca="true" t="shared" si="27" ref="J506:J513">H506*I506*F506</f>
        <v>0</v>
      </c>
      <c r="K506" s="90"/>
      <c r="L506" s="87"/>
      <c r="M506" s="67"/>
      <c r="N506" s="87"/>
      <c r="O506" s="67"/>
      <c r="P506" s="87"/>
      <c r="R506" s="11"/>
      <c r="S506" s="38"/>
    </row>
    <row r="507" spans="1:16" ht="15.75">
      <c r="A507" s="574"/>
      <c r="B507" s="32">
        <v>6</v>
      </c>
      <c r="C507" s="78" t="s">
        <v>184</v>
      </c>
      <c r="D507" s="113">
        <f t="shared" si="26"/>
        <v>11239.3</v>
      </c>
      <c r="E507" s="55">
        <v>1986.05</v>
      </c>
      <c r="F507" s="55">
        <v>9253.25</v>
      </c>
      <c r="G507" s="279">
        <v>66402.3</v>
      </c>
      <c r="H507" s="141"/>
      <c r="I507" s="140"/>
      <c r="J507" s="107">
        <f t="shared" si="27"/>
        <v>0</v>
      </c>
      <c r="K507" s="90"/>
      <c r="L507" s="87"/>
      <c r="M507" s="66"/>
      <c r="N507" s="65"/>
      <c r="O507" s="66"/>
      <c r="P507" s="261"/>
    </row>
    <row r="508" spans="1:16" ht="15.75">
      <c r="A508" s="574"/>
      <c r="B508" s="17">
        <v>7</v>
      </c>
      <c r="C508" s="78" t="s">
        <v>185</v>
      </c>
      <c r="D508" s="113">
        <f t="shared" si="26"/>
        <v>3287.8999999999996</v>
      </c>
      <c r="E508" s="55">
        <v>644.2</v>
      </c>
      <c r="F508" s="55">
        <v>2643.7</v>
      </c>
      <c r="G508" s="279">
        <v>51904.56</v>
      </c>
      <c r="H508" s="61"/>
      <c r="I508" s="55"/>
      <c r="J508" s="107">
        <f t="shared" si="27"/>
        <v>0</v>
      </c>
      <c r="K508" s="90"/>
      <c r="L508" s="41"/>
      <c r="M508" s="41"/>
      <c r="N508" s="77"/>
      <c r="O508" s="79"/>
      <c r="P508" s="87"/>
    </row>
    <row r="509" spans="1:16" ht="15.75">
      <c r="A509" s="574"/>
      <c r="B509" s="17">
        <v>8</v>
      </c>
      <c r="C509" s="74" t="s">
        <v>186</v>
      </c>
      <c r="D509" s="113">
        <f t="shared" si="26"/>
        <v>5184</v>
      </c>
      <c r="E509" s="55">
        <v>1380.4</v>
      </c>
      <c r="F509" s="55">
        <v>3803.6</v>
      </c>
      <c r="G509" s="281">
        <v>40484.15</v>
      </c>
      <c r="H509" s="56"/>
      <c r="I509" s="54"/>
      <c r="J509" s="107">
        <f t="shared" si="27"/>
        <v>0</v>
      </c>
      <c r="K509" s="89"/>
      <c r="L509" s="41"/>
      <c r="M509" s="67"/>
      <c r="N509" s="144"/>
      <c r="O509" s="155"/>
      <c r="P509" s="144"/>
    </row>
    <row r="510" spans="1:16" ht="51.75" customHeight="1">
      <c r="A510" s="574"/>
      <c r="B510" s="32">
        <v>9</v>
      </c>
      <c r="C510" s="74" t="s">
        <v>187</v>
      </c>
      <c r="D510" s="113">
        <f t="shared" si="26"/>
        <v>11174.05</v>
      </c>
      <c r="E510" s="55">
        <v>2658.5</v>
      </c>
      <c r="F510" s="54">
        <v>8515.55</v>
      </c>
      <c r="G510" s="57">
        <v>99375.5</v>
      </c>
      <c r="H510" s="61">
        <v>0.28</v>
      </c>
      <c r="I510" s="55">
        <v>9</v>
      </c>
      <c r="J510" s="107">
        <f t="shared" si="27"/>
        <v>21459.186</v>
      </c>
      <c r="K510" s="90" t="s">
        <v>871</v>
      </c>
      <c r="L510" s="272">
        <v>121108.09</v>
      </c>
      <c r="M510" s="165" t="s">
        <v>648</v>
      </c>
      <c r="N510" s="165">
        <v>425</v>
      </c>
      <c r="O510" s="337">
        <v>809.1</v>
      </c>
      <c r="P510" s="316">
        <v>115585.96</v>
      </c>
    </row>
    <row r="511" spans="1:16" ht="15.75">
      <c r="A511" s="574"/>
      <c r="B511" s="32">
        <v>10</v>
      </c>
      <c r="C511" s="74" t="s">
        <v>188</v>
      </c>
      <c r="D511" s="113">
        <f t="shared" si="26"/>
        <v>5106.25</v>
      </c>
      <c r="E511" s="55">
        <v>871.1</v>
      </c>
      <c r="F511" s="55">
        <v>4235.15</v>
      </c>
      <c r="G511" s="281">
        <v>42986.49</v>
      </c>
      <c r="H511" s="56"/>
      <c r="I511" s="54"/>
      <c r="J511" s="107">
        <f t="shared" si="27"/>
        <v>0</v>
      </c>
      <c r="K511" s="90"/>
      <c r="L511" s="41"/>
      <c r="M511" s="41"/>
      <c r="N511" s="41"/>
      <c r="O511" s="50"/>
      <c r="P511" s="165"/>
    </row>
    <row r="512" spans="1:16" ht="15.75">
      <c r="A512" s="574"/>
      <c r="B512" s="17">
        <v>11</v>
      </c>
      <c r="C512" s="156" t="s">
        <v>189</v>
      </c>
      <c r="D512" s="113">
        <f t="shared" si="26"/>
        <v>3774.4</v>
      </c>
      <c r="E512" s="55">
        <v>539.4</v>
      </c>
      <c r="F512" s="55">
        <v>3235</v>
      </c>
      <c r="G512" s="279">
        <v>79050.01</v>
      </c>
      <c r="H512" s="61"/>
      <c r="I512" s="55"/>
      <c r="J512" s="107">
        <f t="shared" si="27"/>
        <v>0</v>
      </c>
      <c r="K512" s="90" t="s">
        <v>660</v>
      </c>
      <c r="L512" s="75">
        <v>78500.49</v>
      </c>
      <c r="M512" s="41" t="s">
        <v>652</v>
      </c>
      <c r="N512" s="41">
        <v>821.2</v>
      </c>
      <c r="O512" s="357">
        <v>549.52</v>
      </c>
      <c r="P512" s="274">
        <v>78500.49</v>
      </c>
    </row>
    <row r="513" spans="1:16" ht="15.75">
      <c r="A513" s="574"/>
      <c r="B513" s="514">
        <v>12</v>
      </c>
      <c r="C513" s="468" t="s">
        <v>594</v>
      </c>
      <c r="D513" s="113">
        <f t="shared" si="26"/>
        <v>22336.19</v>
      </c>
      <c r="E513" s="55">
        <v>5604.41</v>
      </c>
      <c r="F513" s="54">
        <v>16731.78</v>
      </c>
      <c r="G513" s="537">
        <v>29450.32</v>
      </c>
      <c r="H513" s="56"/>
      <c r="I513" s="54"/>
      <c r="J513" s="107">
        <f t="shared" si="27"/>
        <v>0</v>
      </c>
      <c r="K513" s="439" t="s">
        <v>884</v>
      </c>
      <c r="L513" s="275">
        <v>54833.94</v>
      </c>
      <c r="M513" s="87"/>
      <c r="N513" s="87"/>
      <c r="O513" s="213"/>
      <c r="P513" s="165" t="s">
        <v>852</v>
      </c>
    </row>
    <row r="514" spans="1:16" ht="15.75">
      <c r="A514" s="574"/>
      <c r="B514" s="490"/>
      <c r="C514" s="469"/>
      <c r="D514" s="113"/>
      <c r="E514" s="55"/>
      <c r="F514" s="54"/>
      <c r="G514" s="519"/>
      <c r="H514" s="56"/>
      <c r="I514" s="54"/>
      <c r="J514" s="107"/>
      <c r="K514" s="90" t="s">
        <v>715</v>
      </c>
      <c r="L514" s="41"/>
      <c r="M514" s="64" t="s">
        <v>632</v>
      </c>
      <c r="N514" s="77">
        <v>6</v>
      </c>
      <c r="O514" s="213"/>
      <c r="P514" s="316">
        <v>83625</v>
      </c>
    </row>
    <row r="515" spans="1:16" ht="15.75">
      <c r="A515" s="574"/>
      <c r="B515" s="490"/>
      <c r="C515" s="469"/>
      <c r="D515" s="113"/>
      <c r="E515" s="55"/>
      <c r="F515" s="54"/>
      <c r="G515" s="519"/>
      <c r="H515" s="56"/>
      <c r="I515" s="54"/>
      <c r="J515" s="107"/>
      <c r="K515" s="90" t="s">
        <v>716</v>
      </c>
      <c r="L515" s="41"/>
      <c r="M515" s="64" t="s">
        <v>632</v>
      </c>
      <c r="N515" s="77">
        <v>6</v>
      </c>
      <c r="O515" s="213"/>
      <c r="P515" s="316">
        <v>90600</v>
      </c>
    </row>
    <row r="516" spans="1:16" ht="15.75">
      <c r="A516" s="574"/>
      <c r="B516" s="490"/>
      <c r="C516" s="469"/>
      <c r="D516" s="113"/>
      <c r="E516" s="55"/>
      <c r="F516" s="54"/>
      <c r="G516" s="519"/>
      <c r="H516" s="56"/>
      <c r="I516" s="54"/>
      <c r="J516" s="107"/>
      <c r="K516" s="90" t="s">
        <v>717</v>
      </c>
      <c r="L516" s="41"/>
      <c r="M516" s="64" t="s">
        <v>632</v>
      </c>
      <c r="N516" s="77">
        <v>6</v>
      </c>
      <c r="O516" s="213"/>
      <c r="P516" s="316">
        <v>2760000</v>
      </c>
    </row>
    <row r="517" spans="1:16" ht="15.75">
      <c r="A517" s="574"/>
      <c r="B517" s="515"/>
      <c r="C517" s="470"/>
      <c r="D517" s="113"/>
      <c r="E517" s="55"/>
      <c r="F517" s="54"/>
      <c r="G517" s="538"/>
      <c r="H517" s="56"/>
      <c r="I517" s="54"/>
      <c r="J517" s="107"/>
      <c r="K517" s="90" t="s">
        <v>718</v>
      </c>
      <c r="L517" s="41"/>
      <c r="M517" s="64" t="s">
        <v>632</v>
      </c>
      <c r="N517" s="77">
        <v>1</v>
      </c>
      <c r="O517" s="213"/>
      <c r="P517" s="316">
        <v>53233.6</v>
      </c>
    </row>
    <row r="518" spans="1:16" ht="15.75">
      <c r="A518" s="574"/>
      <c r="B518" s="17">
        <v>13</v>
      </c>
      <c r="C518" s="74" t="s">
        <v>190</v>
      </c>
      <c r="D518" s="113">
        <f t="shared" si="26"/>
        <v>4168</v>
      </c>
      <c r="E518" s="55">
        <v>579.4</v>
      </c>
      <c r="F518" s="54">
        <v>3588.6</v>
      </c>
      <c r="G518" s="301">
        <v>-374.81</v>
      </c>
      <c r="H518" s="61"/>
      <c r="I518" s="55"/>
      <c r="J518" s="107">
        <f>H518*I518*F518</f>
        <v>0</v>
      </c>
      <c r="K518" s="90"/>
      <c r="L518" s="87"/>
      <c r="M518" s="66"/>
      <c r="N518" s="65"/>
      <c r="O518" s="66"/>
      <c r="P518" s="87"/>
    </row>
    <row r="519" spans="1:16" ht="15.75">
      <c r="A519" s="574"/>
      <c r="B519" s="32">
        <v>14</v>
      </c>
      <c r="C519" s="53" t="s">
        <v>191</v>
      </c>
      <c r="D519" s="113">
        <f t="shared" si="26"/>
        <v>11006.2</v>
      </c>
      <c r="E519" s="55">
        <v>2440.3</v>
      </c>
      <c r="F519" s="55">
        <v>8565.9</v>
      </c>
      <c r="G519" s="57">
        <v>88025.13</v>
      </c>
      <c r="H519" s="61"/>
      <c r="I519" s="55"/>
      <c r="J519" s="107">
        <f>H519*I519*F519</f>
        <v>0</v>
      </c>
      <c r="K519" s="90" t="s">
        <v>674</v>
      </c>
      <c r="L519" s="275">
        <v>86989.8</v>
      </c>
      <c r="M519" s="67" t="s">
        <v>672</v>
      </c>
      <c r="N519" s="87">
        <v>235</v>
      </c>
      <c r="O519" s="383">
        <v>852.5</v>
      </c>
      <c r="P519" s="309">
        <v>86989.8</v>
      </c>
    </row>
    <row r="520" spans="1:16" ht="15.75">
      <c r="A520" s="574"/>
      <c r="B520" s="32">
        <v>15</v>
      </c>
      <c r="C520" s="73" t="s">
        <v>192</v>
      </c>
      <c r="D520" s="113">
        <f t="shared" si="26"/>
        <v>4776.3</v>
      </c>
      <c r="E520" s="55">
        <v>1101.7</v>
      </c>
      <c r="F520" s="55">
        <v>3674.6</v>
      </c>
      <c r="G520" s="279">
        <v>76047.85</v>
      </c>
      <c r="H520" s="61"/>
      <c r="I520" s="55"/>
      <c r="J520" s="107">
        <f>H520*I520*F520</f>
        <v>0</v>
      </c>
      <c r="K520" s="90"/>
      <c r="L520" s="87"/>
      <c r="M520" s="67"/>
      <c r="N520" s="87"/>
      <c r="O520" s="67"/>
      <c r="P520" s="87"/>
    </row>
    <row r="521" spans="1:16" ht="15.75">
      <c r="A521" s="574"/>
      <c r="B521" s="32">
        <v>16</v>
      </c>
      <c r="C521" s="149" t="s">
        <v>193</v>
      </c>
      <c r="D521" s="113"/>
      <c r="E521" s="55"/>
      <c r="F521" s="55"/>
      <c r="G521" s="57">
        <v>34377.39</v>
      </c>
      <c r="H521" s="61"/>
      <c r="I521" s="55"/>
      <c r="J521" s="107"/>
      <c r="K521" s="90"/>
      <c r="L521" s="87"/>
      <c r="M521" s="67"/>
      <c r="N521" s="87"/>
      <c r="O521" s="67"/>
      <c r="P521" s="87"/>
    </row>
    <row r="522" spans="1:16" ht="15.75">
      <c r="A522" s="574"/>
      <c r="B522" s="17">
        <v>17</v>
      </c>
      <c r="C522" s="73" t="s">
        <v>194</v>
      </c>
      <c r="D522" s="113">
        <f t="shared" si="26"/>
        <v>2625.4</v>
      </c>
      <c r="E522" s="55">
        <v>466.9</v>
      </c>
      <c r="F522" s="55">
        <v>2158.5</v>
      </c>
      <c r="G522" s="279">
        <v>37294.53</v>
      </c>
      <c r="H522" s="61"/>
      <c r="I522" s="55"/>
      <c r="J522" s="107">
        <f aca="true" t="shared" si="28" ref="J522:J530">H522*I522*F522</f>
        <v>0</v>
      </c>
      <c r="K522" s="90"/>
      <c r="L522" s="41"/>
      <c r="M522" s="41"/>
      <c r="N522" s="41"/>
      <c r="O522" s="41"/>
      <c r="P522" s="87"/>
    </row>
    <row r="523" spans="1:16" ht="15.75">
      <c r="A523" s="574"/>
      <c r="B523" s="32">
        <v>18</v>
      </c>
      <c r="C523" s="73" t="s">
        <v>195</v>
      </c>
      <c r="D523" s="113">
        <f t="shared" si="26"/>
        <v>5345.3</v>
      </c>
      <c r="E523" s="55">
        <v>1205.7</v>
      </c>
      <c r="F523" s="55">
        <v>4139.6</v>
      </c>
      <c r="G523" s="302">
        <v>-214251.5</v>
      </c>
      <c r="H523" s="61"/>
      <c r="I523" s="55"/>
      <c r="J523" s="107">
        <f t="shared" si="28"/>
        <v>0</v>
      </c>
      <c r="K523" s="90"/>
      <c r="L523" s="87"/>
      <c r="M523" s="66"/>
      <c r="N523" s="65"/>
      <c r="O523" s="66"/>
      <c r="P523" s="65"/>
    </row>
    <row r="524" spans="1:16" ht="41.25" customHeight="1">
      <c r="A524" s="574"/>
      <c r="B524" s="17">
        <v>19</v>
      </c>
      <c r="C524" s="74" t="s">
        <v>196</v>
      </c>
      <c r="D524" s="113">
        <f t="shared" si="26"/>
        <v>3758.1000000000004</v>
      </c>
      <c r="E524" s="55">
        <v>707.8</v>
      </c>
      <c r="F524" s="64">
        <v>3050.3</v>
      </c>
      <c r="G524" s="281">
        <v>75422.26</v>
      </c>
      <c r="H524" s="56"/>
      <c r="I524" s="54"/>
      <c r="J524" s="107">
        <f t="shared" si="28"/>
        <v>0</v>
      </c>
      <c r="K524" s="90" t="s">
        <v>874</v>
      </c>
      <c r="L524" s="75">
        <v>36307.28</v>
      </c>
      <c r="M524" s="77" t="s">
        <v>807</v>
      </c>
      <c r="N524" s="325" t="s">
        <v>808</v>
      </c>
      <c r="O524" s="102"/>
      <c r="P524" s="397">
        <v>36307.28</v>
      </c>
    </row>
    <row r="525" spans="1:16" ht="15.75">
      <c r="A525" s="574"/>
      <c r="B525" s="32">
        <v>20</v>
      </c>
      <c r="C525" s="149" t="s">
        <v>197</v>
      </c>
      <c r="D525" s="113">
        <f t="shared" si="26"/>
        <v>11117.9</v>
      </c>
      <c r="E525" s="55">
        <v>3274.5</v>
      </c>
      <c r="F525" s="55">
        <v>7843.4</v>
      </c>
      <c r="G525" s="57">
        <v>59357.5</v>
      </c>
      <c r="H525" s="58"/>
      <c r="I525" s="33"/>
      <c r="J525" s="107">
        <f t="shared" si="28"/>
        <v>0</v>
      </c>
      <c r="K525" s="90"/>
      <c r="L525" s="165"/>
      <c r="M525" s="165"/>
      <c r="N525" s="165"/>
      <c r="O525" s="211"/>
      <c r="P525" s="165"/>
    </row>
    <row r="526" spans="1:16" ht="15.75">
      <c r="A526" s="574"/>
      <c r="B526" s="32">
        <v>21</v>
      </c>
      <c r="C526" s="148" t="s">
        <v>198</v>
      </c>
      <c r="D526" s="113">
        <f t="shared" si="26"/>
        <v>5236.5</v>
      </c>
      <c r="E526" s="55">
        <v>973.5</v>
      </c>
      <c r="F526" s="55">
        <v>4263</v>
      </c>
      <c r="G526" s="279">
        <v>34224.9</v>
      </c>
      <c r="H526" s="61"/>
      <c r="I526" s="55"/>
      <c r="J526" s="107">
        <f t="shared" si="28"/>
        <v>0</v>
      </c>
      <c r="K526" s="90" t="s">
        <v>875</v>
      </c>
      <c r="L526" s="275">
        <v>34007.68</v>
      </c>
      <c r="M526" s="87" t="s">
        <v>651</v>
      </c>
      <c r="N526" s="87">
        <v>55</v>
      </c>
      <c r="O526" s="309">
        <v>217.97</v>
      </c>
      <c r="P526" s="309">
        <v>34006.9</v>
      </c>
    </row>
    <row r="527" spans="1:16" ht="15.75">
      <c r="A527" s="574"/>
      <c r="B527" s="17">
        <v>22</v>
      </c>
      <c r="C527" s="148" t="s">
        <v>199</v>
      </c>
      <c r="D527" s="113">
        <f t="shared" si="26"/>
        <v>5082.7</v>
      </c>
      <c r="E527" s="55">
        <v>1415.6</v>
      </c>
      <c r="F527" s="55">
        <v>3667.1</v>
      </c>
      <c r="G527" s="279">
        <v>51622.89</v>
      </c>
      <c r="H527" s="61"/>
      <c r="I527" s="55"/>
      <c r="J527" s="107">
        <f t="shared" si="28"/>
        <v>0</v>
      </c>
      <c r="K527" s="90"/>
      <c r="L527" s="41"/>
      <c r="M527" s="41"/>
      <c r="N527" s="41"/>
      <c r="O527" s="41"/>
      <c r="P527" s="41"/>
    </row>
    <row r="528" spans="1:16" ht="15.75">
      <c r="A528" s="574"/>
      <c r="B528" s="17">
        <v>23</v>
      </c>
      <c r="C528" s="149" t="s">
        <v>200</v>
      </c>
      <c r="D528" s="113">
        <f t="shared" si="26"/>
        <v>3674.2</v>
      </c>
      <c r="E528" s="55">
        <v>1058</v>
      </c>
      <c r="F528" s="55">
        <v>2616.2</v>
      </c>
      <c r="G528" s="281">
        <v>39986.46</v>
      </c>
      <c r="H528" s="57"/>
      <c r="I528" s="51"/>
      <c r="J528" s="107">
        <f t="shared" si="28"/>
        <v>0</v>
      </c>
      <c r="K528" s="90"/>
      <c r="L528" s="87"/>
      <c r="M528" s="87"/>
      <c r="N528" s="87"/>
      <c r="O528" s="87"/>
      <c r="P528" s="87"/>
    </row>
    <row r="529" spans="1:16" ht="31.5">
      <c r="A529" s="574"/>
      <c r="B529" s="32">
        <v>24</v>
      </c>
      <c r="C529" s="233" t="s">
        <v>201</v>
      </c>
      <c r="D529" s="113">
        <f t="shared" si="26"/>
        <v>5627</v>
      </c>
      <c r="E529" s="55">
        <v>1008.7</v>
      </c>
      <c r="F529" s="55">
        <v>4618.3</v>
      </c>
      <c r="G529" s="281">
        <v>160430.23</v>
      </c>
      <c r="H529" s="57"/>
      <c r="I529" s="51"/>
      <c r="J529" s="107">
        <f t="shared" si="28"/>
        <v>0</v>
      </c>
      <c r="K529" s="163" t="s">
        <v>872</v>
      </c>
      <c r="L529" s="75">
        <v>159055.2</v>
      </c>
      <c r="M529" s="77" t="s">
        <v>794</v>
      </c>
      <c r="N529" s="325" t="s">
        <v>795</v>
      </c>
      <c r="O529" s="274">
        <v>1554.41</v>
      </c>
      <c r="P529" s="309">
        <v>158614</v>
      </c>
    </row>
    <row r="530" spans="1:16" ht="31.5">
      <c r="A530" s="574"/>
      <c r="B530" s="619">
        <v>25</v>
      </c>
      <c r="C530" s="517" t="s">
        <v>202</v>
      </c>
      <c r="D530" s="113"/>
      <c r="E530" s="55"/>
      <c r="F530" s="55"/>
      <c r="G530" s="519"/>
      <c r="H530" s="537"/>
      <c r="I530" s="529"/>
      <c r="J530" s="531">
        <f t="shared" si="28"/>
        <v>0</v>
      </c>
      <c r="K530" s="90" t="s">
        <v>873</v>
      </c>
      <c r="L530" s="75">
        <v>30096</v>
      </c>
      <c r="M530" s="41" t="s">
        <v>672</v>
      </c>
      <c r="N530" s="41">
        <v>41.8</v>
      </c>
      <c r="O530" s="50"/>
      <c r="P530" s="342">
        <v>30096</v>
      </c>
    </row>
    <row r="531" spans="1:16" ht="15.75">
      <c r="A531" s="574"/>
      <c r="B531" s="619"/>
      <c r="C531" s="518"/>
      <c r="D531" s="113"/>
      <c r="E531" s="55"/>
      <c r="F531" s="55"/>
      <c r="G531" s="519"/>
      <c r="H531" s="519"/>
      <c r="I531" s="520"/>
      <c r="J531" s="545"/>
      <c r="K531" s="90" t="s">
        <v>797</v>
      </c>
      <c r="L531" s="75">
        <v>2245.72</v>
      </c>
      <c r="M531" s="41"/>
      <c r="N531" s="41"/>
      <c r="O531" s="50"/>
      <c r="P531" s="165" t="s">
        <v>852</v>
      </c>
    </row>
    <row r="532" spans="1:16" ht="15.75">
      <c r="A532" s="574"/>
      <c r="B532" s="17">
        <v>26</v>
      </c>
      <c r="C532" s="111" t="s">
        <v>203</v>
      </c>
      <c r="D532" s="113">
        <f t="shared" si="26"/>
        <v>136.2</v>
      </c>
      <c r="E532" s="55">
        <v>136.2</v>
      </c>
      <c r="F532" s="55">
        <v>0</v>
      </c>
      <c r="G532" s="282">
        <v>0</v>
      </c>
      <c r="H532" s="58"/>
      <c r="I532" s="33"/>
      <c r="J532" s="107">
        <f>H532*I532*F532</f>
        <v>0</v>
      </c>
      <c r="K532" s="90" t="s">
        <v>885</v>
      </c>
      <c r="L532" s="275">
        <v>38864.75</v>
      </c>
      <c r="M532" s="66"/>
      <c r="N532" s="65"/>
      <c r="O532" s="66"/>
      <c r="P532" s="383">
        <v>35323.51</v>
      </c>
    </row>
    <row r="533" spans="1:16" ht="15.75">
      <c r="A533" s="574"/>
      <c r="B533" s="17">
        <v>27</v>
      </c>
      <c r="C533" s="111" t="s">
        <v>204</v>
      </c>
      <c r="D533" s="113">
        <f t="shared" si="26"/>
        <v>98.1</v>
      </c>
      <c r="E533" s="55">
        <v>62</v>
      </c>
      <c r="F533" s="55">
        <v>36.1</v>
      </c>
      <c r="G533" s="279">
        <v>2275.79</v>
      </c>
      <c r="H533" s="61"/>
      <c r="I533" s="55"/>
      <c r="J533" s="107">
        <f>H533*I533*F533</f>
        <v>0</v>
      </c>
      <c r="K533" s="90"/>
      <c r="L533" s="87"/>
      <c r="M533" s="66"/>
      <c r="N533" s="65"/>
      <c r="O533" s="66"/>
      <c r="P533" s="66"/>
    </row>
    <row r="534" spans="1:18" s="2" customFormat="1" ht="15.75">
      <c r="A534" s="575"/>
      <c r="B534" s="18"/>
      <c r="C534" s="158" t="s">
        <v>50</v>
      </c>
      <c r="D534" s="158">
        <f>SUM(D499:D533)</f>
        <v>157800.19000000003</v>
      </c>
      <c r="E534" s="159">
        <f>SUM(E499:E533)</f>
        <v>34650.759999999995</v>
      </c>
      <c r="F534" s="159">
        <f>SUM(F499:F533)</f>
        <v>123149.43000000001</v>
      </c>
      <c r="G534" s="203"/>
      <c r="H534" s="19"/>
      <c r="I534" s="19"/>
      <c r="J534" s="200">
        <f>SUM(J499:J533)</f>
        <v>198877.98600000003</v>
      </c>
      <c r="K534" s="196"/>
      <c r="L534" s="39">
        <f>SUM(L499:L533)</f>
        <v>1445589.88</v>
      </c>
      <c r="M534" s="19"/>
      <c r="N534" s="19"/>
      <c r="O534" s="19">
        <f>SUM(O499:O533)</f>
        <v>6803.13</v>
      </c>
      <c r="P534" s="39">
        <f>SUM(P499:P533)+O534</f>
        <v>4305624.119999999</v>
      </c>
      <c r="R534" s="45"/>
    </row>
    <row r="535" spans="1:16" ht="48" customHeight="1">
      <c r="A535" s="567"/>
      <c r="B535" s="568"/>
      <c r="C535" s="14" t="s">
        <v>49</v>
      </c>
      <c r="D535" s="15" t="s">
        <v>76</v>
      </c>
      <c r="E535" s="15" t="s">
        <v>77</v>
      </c>
      <c r="F535" s="15" t="s">
        <v>571</v>
      </c>
      <c r="G535" s="16" t="s">
        <v>597</v>
      </c>
      <c r="H535" s="16" t="s">
        <v>598</v>
      </c>
      <c r="I535" s="16" t="s">
        <v>599</v>
      </c>
      <c r="J535" s="16" t="s">
        <v>600</v>
      </c>
      <c r="K535" s="16" t="s">
        <v>570</v>
      </c>
      <c r="L535" s="16" t="s">
        <v>601</v>
      </c>
      <c r="M535" s="16" t="s">
        <v>573</v>
      </c>
      <c r="N535" s="16" t="s">
        <v>574</v>
      </c>
      <c r="O535" s="16" t="s">
        <v>647</v>
      </c>
      <c r="P535" s="16" t="s">
        <v>572</v>
      </c>
    </row>
    <row r="536" spans="1:16" ht="15.75" customHeight="1">
      <c r="A536" s="607" t="s">
        <v>583</v>
      </c>
      <c r="B536" s="17">
        <v>1</v>
      </c>
      <c r="C536" s="73" t="s">
        <v>126</v>
      </c>
      <c r="D536" s="160">
        <f aca="true" t="shared" si="29" ref="D536:D548">E536+F536</f>
        <v>2595.2</v>
      </c>
      <c r="E536" s="160">
        <v>777.9</v>
      </c>
      <c r="F536" s="160">
        <v>1817.3</v>
      </c>
      <c r="G536" s="279">
        <v>107073.12</v>
      </c>
      <c r="H536" s="61"/>
      <c r="I536" s="55"/>
      <c r="J536" s="107">
        <f>H536*I536*F536</f>
        <v>0</v>
      </c>
      <c r="K536" s="81"/>
      <c r="L536" s="41"/>
      <c r="M536" s="142"/>
      <c r="N536" s="92"/>
      <c r="O536" s="92"/>
      <c r="P536" s="41"/>
    </row>
    <row r="537" spans="1:16" ht="21.75" customHeight="1">
      <c r="A537" s="608"/>
      <c r="B537" s="17">
        <v>2</v>
      </c>
      <c r="C537" s="148" t="s">
        <v>127</v>
      </c>
      <c r="D537" s="160">
        <f t="shared" si="29"/>
        <v>2023.5</v>
      </c>
      <c r="E537" s="160">
        <v>609.7</v>
      </c>
      <c r="F537" s="160">
        <v>1413.8</v>
      </c>
      <c r="G537" s="279">
        <v>78218.91</v>
      </c>
      <c r="H537" s="58"/>
      <c r="I537" s="33"/>
      <c r="J537" s="107">
        <f>H537*I537*F537</f>
        <v>0</v>
      </c>
      <c r="K537" s="90" t="s">
        <v>835</v>
      </c>
      <c r="L537" s="273">
        <v>78218.04</v>
      </c>
      <c r="M537" s="78" t="s">
        <v>652</v>
      </c>
      <c r="N537" s="77"/>
      <c r="O537" s="394">
        <v>697</v>
      </c>
      <c r="P537" s="315">
        <v>77521.04</v>
      </c>
    </row>
    <row r="538" spans="1:18" ht="21" customHeight="1">
      <c r="A538" s="608"/>
      <c r="B538" s="514">
        <v>3</v>
      </c>
      <c r="C538" s="491" t="s">
        <v>128</v>
      </c>
      <c r="D538" s="160"/>
      <c r="E538" s="160"/>
      <c r="F538" s="160"/>
      <c r="G538" s="281"/>
      <c r="H538" s="57"/>
      <c r="I538" s="51"/>
      <c r="J538" s="107"/>
      <c r="K538" s="90" t="s">
        <v>901</v>
      </c>
      <c r="L538" s="273">
        <v>70264.49</v>
      </c>
      <c r="M538" s="78"/>
      <c r="N538" s="77"/>
      <c r="O538" s="78"/>
      <c r="P538" s="332">
        <v>70264.49</v>
      </c>
      <c r="R538" s="11"/>
    </row>
    <row r="539" spans="1:19" ht="18">
      <c r="A539" s="608"/>
      <c r="B539" s="515"/>
      <c r="C539" s="452"/>
      <c r="D539" s="160">
        <f t="shared" si="29"/>
        <v>2611.8</v>
      </c>
      <c r="E539" s="160">
        <v>490.3</v>
      </c>
      <c r="F539" s="160">
        <v>2121.5</v>
      </c>
      <c r="G539" s="281">
        <v>143833.81</v>
      </c>
      <c r="H539" s="57"/>
      <c r="I539" s="51"/>
      <c r="J539" s="107">
        <f>H539*I539*F539</f>
        <v>0</v>
      </c>
      <c r="K539" s="90" t="s">
        <v>839</v>
      </c>
      <c r="L539" s="75">
        <v>11637.17</v>
      </c>
      <c r="M539" s="41" t="s">
        <v>652</v>
      </c>
      <c r="N539" s="41">
        <v>5.3</v>
      </c>
      <c r="O539" s="41"/>
      <c r="P539" s="315">
        <v>11637.17</v>
      </c>
      <c r="R539" s="36"/>
      <c r="S539" s="37"/>
    </row>
    <row r="540" spans="1:19" ht="18">
      <c r="A540" s="608"/>
      <c r="B540" s="17">
        <v>4</v>
      </c>
      <c r="C540" s="74" t="s">
        <v>129</v>
      </c>
      <c r="D540" s="160">
        <f t="shared" si="29"/>
        <v>2020.2</v>
      </c>
      <c r="E540" s="160">
        <v>976.3</v>
      </c>
      <c r="F540" s="160">
        <v>1043.9</v>
      </c>
      <c r="G540" s="279">
        <v>21098.98</v>
      </c>
      <c r="H540" s="57"/>
      <c r="I540" s="51"/>
      <c r="J540" s="107">
        <f>H540*I540*F540</f>
        <v>0</v>
      </c>
      <c r="K540" s="81"/>
      <c r="L540" s="87"/>
      <c r="M540" s="41"/>
      <c r="N540" s="41"/>
      <c r="O540" s="50"/>
      <c r="P540" s="77"/>
      <c r="R540" s="36"/>
      <c r="S540" s="36"/>
    </row>
    <row r="541" spans="1:19" ht="18">
      <c r="A541" s="608"/>
      <c r="B541" s="17">
        <v>5</v>
      </c>
      <c r="C541" s="73" t="s">
        <v>130</v>
      </c>
      <c r="D541" s="160">
        <f t="shared" si="29"/>
        <v>1548.2</v>
      </c>
      <c r="E541" s="160">
        <v>312.7</v>
      </c>
      <c r="F541" s="160">
        <v>1235.5</v>
      </c>
      <c r="G541" s="279">
        <v>23912.68</v>
      </c>
      <c r="H541" s="58"/>
      <c r="I541" s="33"/>
      <c r="J541" s="107">
        <f>H541*I541*F541</f>
        <v>0</v>
      </c>
      <c r="K541" s="189"/>
      <c r="L541" s="165"/>
      <c r="M541" s="165"/>
      <c r="N541" s="165"/>
      <c r="O541" s="211"/>
      <c r="P541" s="165"/>
      <c r="Q541" s="424"/>
      <c r="R541" s="36"/>
      <c r="S541" s="37"/>
    </row>
    <row r="542" spans="1:18" ht="15.75">
      <c r="A542" s="608"/>
      <c r="B542" s="32">
        <v>6</v>
      </c>
      <c r="C542" s="73" t="s">
        <v>131</v>
      </c>
      <c r="D542" s="160">
        <f t="shared" si="29"/>
        <v>1525.9</v>
      </c>
      <c r="E542" s="160">
        <v>409.9</v>
      </c>
      <c r="F542" s="161">
        <v>1116</v>
      </c>
      <c r="G542" s="279">
        <v>31285.09</v>
      </c>
      <c r="H542" s="58">
        <v>1.68</v>
      </c>
      <c r="I542" s="33">
        <v>12</v>
      </c>
      <c r="J542" s="107">
        <f>H542*I542*F542</f>
        <v>22498.56</v>
      </c>
      <c r="K542" s="90" t="s">
        <v>831</v>
      </c>
      <c r="L542" s="273">
        <v>21693.24</v>
      </c>
      <c r="M542" s="64" t="s">
        <v>672</v>
      </c>
      <c r="N542" s="41">
        <v>10</v>
      </c>
      <c r="O542" s="336">
        <v>210.54</v>
      </c>
      <c r="P542" s="274">
        <v>21482.7</v>
      </c>
      <c r="R542" s="11"/>
    </row>
    <row r="543" spans="1:19" ht="15.75">
      <c r="A543" s="608"/>
      <c r="B543" s="17">
        <v>7</v>
      </c>
      <c r="C543" s="148" t="s">
        <v>132</v>
      </c>
      <c r="D543" s="160">
        <f t="shared" si="29"/>
        <v>1701.4</v>
      </c>
      <c r="E543" s="160">
        <v>613.85</v>
      </c>
      <c r="F543" s="160">
        <v>1087.55</v>
      </c>
      <c r="G543" s="279">
        <v>20683.62</v>
      </c>
      <c r="H543" s="58"/>
      <c r="I543" s="33"/>
      <c r="J543" s="107" t="s">
        <v>746</v>
      </c>
      <c r="K543" s="90" t="s">
        <v>832</v>
      </c>
      <c r="L543" s="273">
        <v>16377.25</v>
      </c>
      <c r="M543" s="64"/>
      <c r="N543" s="41"/>
      <c r="O543" s="64"/>
      <c r="P543" s="41" t="s">
        <v>852</v>
      </c>
      <c r="R543" s="11"/>
      <c r="S543" s="38"/>
    </row>
    <row r="544" spans="1:16" ht="15.75">
      <c r="A544" s="608"/>
      <c r="B544" s="17">
        <v>8</v>
      </c>
      <c r="C544" s="148" t="s">
        <v>133</v>
      </c>
      <c r="D544" s="160">
        <f t="shared" si="29"/>
        <v>1694.19</v>
      </c>
      <c r="E544" s="160">
        <v>454.3</v>
      </c>
      <c r="F544" s="160">
        <v>1239.89</v>
      </c>
      <c r="G544" s="279">
        <v>11579.86</v>
      </c>
      <c r="H544" s="58"/>
      <c r="I544" s="33"/>
      <c r="J544" s="107">
        <f>H544*I544*F544</f>
        <v>0</v>
      </c>
      <c r="K544" s="90"/>
      <c r="L544" s="77"/>
      <c r="M544" s="64"/>
      <c r="N544" s="41"/>
      <c r="O544" s="64"/>
      <c r="P544" s="41"/>
    </row>
    <row r="545" spans="1:16" ht="15.75">
      <c r="A545" s="608"/>
      <c r="B545" s="32">
        <v>9</v>
      </c>
      <c r="C545" s="148" t="s">
        <v>134</v>
      </c>
      <c r="D545" s="160">
        <f t="shared" si="29"/>
        <v>1708.6</v>
      </c>
      <c r="E545" s="160">
        <v>818</v>
      </c>
      <c r="F545" s="160">
        <v>890.6</v>
      </c>
      <c r="G545" s="279">
        <v>32907.44</v>
      </c>
      <c r="H545" s="58"/>
      <c r="I545" s="33"/>
      <c r="J545" s="107">
        <f>H545*I545*F545</f>
        <v>0</v>
      </c>
      <c r="K545" s="90" t="s">
        <v>833</v>
      </c>
      <c r="L545" s="273">
        <v>33652</v>
      </c>
      <c r="M545" s="64" t="s">
        <v>651</v>
      </c>
      <c r="N545" s="41">
        <v>1</v>
      </c>
      <c r="O545" s="274">
        <v>304.09</v>
      </c>
      <c r="P545" s="274">
        <v>33347.91</v>
      </c>
    </row>
    <row r="546" spans="1:16" ht="20.25" customHeight="1">
      <c r="A546" s="608"/>
      <c r="B546" s="17">
        <v>10</v>
      </c>
      <c r="C546" s="148" t="s">
        <v>135</v>
      </c>
      <c r="D546" s="160">
        <f t="shared" si="29"/>
        <v>1709.1</v>
      </c>
      <c r="E546" s="160">
        <v>389.5</v>
      </c>
      <c r="F546" s="160">
        <v>1319.6</v>
      </c>
      <c r="G546" s="279">
        <v>30576.88</v>
      </c>
      <c r="H546" s="58">
        <v>3</v>
      </c>
      <c r="I546" s="33">
        <v>12</v>
      </c>
      <c r="J546" s="107">
        <f>H546*I546*F546</f>
        <v>47505.6</v>
      </c>
      <c r="K546" s="90" t="s">
        <v>837</v>
      </c>
      <c r="L546" s="77"/>
      <c r="M546" s="64"/>
      <c r="N546" s="41"/>
      <c r="O546" s="64"/>
      <c r="P546" s="41"/>
    </row>
    <row r="547" spans="1:16" ht="15.75">
      <c r="A547" s="608"/>
      <c r="B547" s="17">
        <v>11</v>
      </c>
      <c r="C547" s="148" t="s">
        <v>136</v>
      </c>
      <c r="D547" s="160">
        <f t="shared" si="29"/>
        <v>1680.1999999999998</v>
      </c>
      <c r="E547" s="160">
        <v>493.6</v>
      </c>
      <c r="F547" s="160">
        <v>1186.6</v>
      </c>
      <c r="G547" s="279">
        <v>58648.75</v>
      </c>
      <c r="H547" s="58"/>
      <c r="I547" s="33"/>
      <c r="J547" s="107">
        <f>H547*I547*F547</f>
        <v>0</v>
      </c>
      <c r="K547" s="81"/>
      <c r="L547" s="77"/>
      <c r="M547" s="64"/>
      <c r="N547" s="41"/>
      <c r="O547" s="64"/>
      <c r="P547" s="41"/>
    </row>
    <row r="548" spans="1:16" ht="15.75">
      <c r="A548" s="608"/>
      <c r="B548" s="32">
        <v>12</v>
      </c>
      <c r="C548" s="148" t="s">
        <v>137</v>
      </c>
      <c r="D548" s="160">
        <f t="shared" si="29"/>
        <v>1666.8</v>
      </c>
      <c r="E548" s="160">
        <v>529.45</v>
      </c>
      <c r="F548" s="160">
        <v>1137.35</v>
      </c>
      <c r="G548" s="279">
        <v>21221.33</v>
      </c>
      <c r="H548" s="58"/>
      <c r="I548" s="33"/>
      <c r="J548" s="107">
        <f>H548*I548*F548</f>
        <v>0</v>
      </c>
      <c r="K548" s="81"/>
      <c r="L548" s="77"/>
      <c r="M548" s="64"/>
      <c r="N548" s="41"/>
      <c r="O548" s="64"/>
      <c r="P548" s="41"/>
    </row>
    <row r="549" spans="1:16" ht="81.75" customHeight="1">
      <c r="A549" s="608"/>
      <c r="B549" s="32">
        <v>13</v>
      </c>
      <c r="C549" s="149" t="s">
        <v>138</v>
      </c>
      <c r="D549" s="160"/>
      <c r="E549" s="160"/>
      <c r="F549" s="160"/>
      <c r="G549" s="57">
        <v>99770.36</v>
      </c>
      <c r="H549" s="57"/>
      <c r="I549" s="51"/>
      <c r="J549" s="107"/>
      <c r="K549" s="90" t="s">
        <v>834</v>
      </c>
      <c r="L549" s="273">
        <v>456785</v>
      </c>
      <c r="M549" s="64"/>
      <c r="N549" s="41"/>
      <c r="O549" s="64"/>
      <c r="P549" s="274">
        <v>416605.4</v>
      </c>
    </row>
    <row r="550" spans="1:16" ht="74.25" customHeight="1">
      <c r="A550" s="608"/>
      <c r="B550" s="17">
        <v>14</v>
      </c>
      <c r="C550" s="149" t="s">
        <v>139</v>
      </c>
      <c r="D550" s="160">
        <f aca="true" t="shared" si="30" ref="D550:D557">E550+F550</f>
        <v>2611.8</v>
      </c>
      <c r="E550" s="51">
        <v>490.3</v>
      </c>
      <c r="F550" s="51">
        <v>2121.5</v>
      </c>
      <c r="G550" s="279">
        <v>94377.07</v>
      </c>
      <c r="H550" s="57">
        <v>7</v>
      </c>
      <c r="I550" s="51">
        <v>12</v>
      </c>
      <c r="J550" s="107">
        <f aca="true" t="shared" si="31" ref="J550:J557">H550*I550*F550</f>
        <v>178206</v>
      </c>
      <c r="K550" s="90" t="s">
        <v>838</v>
      </c>
      <c r="L550" s="273">
        <v>456785</v>
      </c>
      <c r="M550" s="162"/>
      <c r="N550" s="41"/>
      <c r="O550" s="92"/>
      <c r="P550" s="274">
        <v>436396.74</v>
      </c>
    </row>
    <row r="551" spans="1:16" ht="15.75">
      <c r="A551" s="608"/>
      <c r="B551" s="32">
        <v>15</v>
      </c>
      <c r="C551" s="149" t="s">
        <v>140</v>
      </c>
      <c r="D551" s="147">
        <f t="shared" si="30"/>
        <v>1698.4</v>
      </c>
      <c r="E551" s="147">
        <v>455.5</v>
      </c>
      <c r="F551" s="147">
        <v>1242.9</v>
      </c>
      <c r="G551" s="300">
        <v>-70821.8</v>
      </c>
      <c r="H551" s="141"/>
      <c r="I551" s="140"/>
      <c r="J551" s="107">
        <f t="shared" si="31"/>
        <v>0</v>
      </c>
      <c r="K551" s="112"/>
      <c r="L551" s="41"/>
      <c r="M551" s="64"/>
      <c r="N551" s="41"/>
      <c r="O551" s="64"/>
      <c r="P551" s="41"/>
    </row>
    <row r="552" spans="1:16" ht="15.75">
      <c r="A552" s="608"/>
      <c r="B552" s="17">
        <v>16</v>
      </c>
      <c r="C552" s="148" t="s">
        <v>141</v>
      </c>
      <c r="D552" s="160">
        <f t="shared" si="30"/>
        <v>3379.5</v>
      </c>
      <c r="E552" s="160">
        <v>643.4</v>
      </c>
      <c r="F552" s="160">
        <v>2736.1</v>
      </c>
      <c r="G552" s="279">
        <v>205849.12</v>
      </c>
      <c r="H552" s="61">
        <v>1</v>
      </c>
      <c r="I552" s="55">
        <v>12</v>
      </c>
      <c r="J552" s="107">
        <f t="shared" si="31"/>
        <v>32833.2</v>
      </c>
      <c r="K552" s="90" t="s">
        <v>586</v>
      </c>
      <c r="L552" s="77"/>
      <c r="M552" s="64"/>
      <c r="N552" s="41"/>
      <c r="O552" s="64"/>
      <c r="P552" s="41"/>
    </row>
    <row r="553" spans="1:16" ht="31.5">
      <c r="A553" s="608"/>
      <c r="B553" s="17">
        <v>17</v>
      </c>
      <c r="C553" s="148" t="s">
        <v>142</v>
      </c>
      <c r="D553" s="160">
        <f t="shared" si="30"/>
        <v>1520.5</v>
      </c>
      <c r="E553" s="160">
        <v>750.4</v>
      </c>
      <c r="F553" s="160">
        <v>770.1</v>
      </c>
      <c r="G553" s="279">
        <v>2422.93</v>
      </c>
      <c r="H553" s="58"/>
      <c r="I553" s="33"/>
      <c r="J553" s="107">
        <f t="shared" si="31"/>
        <v>0</v>
      </c>
      <c r="K553" s="90" t="s">
        <v>902</v>
      </c>
      <c r="L553" s="272">
        <v>76590.77</v>
      </c>
      <c r="M553" s="234" t="s">
        <v>648</v>
      </c>
      <c r="N553" s="165">
        <v>118</v>
      </c>
      <c r="O553" s="234"/>
      <c r="P553" s="316">
        <v>76590.77</v>
      </c>
    </row>
    <row r="554" spans="1:16" ht="15.75">
      <c r="A554" s="608"/>
      <c r="B554" s="32">
        <v>18</v>
      </c>
      <c r="C554" s="148" t="s">
        <v>143</v>
      </c>
      <c r="D554" s="160">
        <f t="shared" si="30"/>
        <v>1702</v>
      </c>
      <c r="E554" s="160">
        <v>793.3</v>
      </c>
      <c r="F554" s="160">
        <v>908.7</v>
      </c>
      <c r="G554" s="279">
        <v>8777.93</v>
      </c>
      <c r="H554" s="58">
        <v>2.5</v>
      </c>
      <c r="I554" s="33">
        <v>11</v>
      </c>
      <c r="J554" s="107">
        <f t="shared" si="31"/>
        <v>24989.25</v>
      </c>
      <c r="K554" s="90" t="s">
        <v>586</v>
      </c>
      <c r="L554" s="77"/>
      <c r="M554" s="64"/>
      <c r="N554" s="41"/>
      <c r="O554" s="64"/>
      <c r="P554" s="41"/>
    </row>
    <row r="555" spans="1:16" ht="15.75">
      <c r="A555" s="608"/>
      <c r="B555" s="17">
        <v>19</v>
      </c>
      <c r="C555" s="148" t="s">
        <v>144</v>
      </c>
      <c r="D555" s="160">
        <f t="shared" si="30"/>
        <v>1682.5</v>
      </c>
      <c r="E555" s="160">
        <v>763.3</v>
      </c>
      <c r="F555" s="160">
        <v>919.2</v>
      </c>
      <c r="G555" s="279">
        <v>6476.17</v>
      </c>
      <c r="H555" s="58"/>
      <c r="I555" s="33"/>
      <c r="J555" s="107">
        <f t="shared" si="31"/>
        <v>0</v>
      </c>
      <c r="K555" s="112"/>
      <c r="L555" s="77"/>
      <c r="M555" s="64"/>
      <c r="N555" s="41"/>
      <c r="O555" s="92"/>
      <c r="P555" s="41"/>
    </row>
    <row r="556" spans="1:16" ht="78.75">
      <c r="A556" s="608"/>
      <c r="B556" s="17">
        <v>20</v>
      </c>
      <c r="C556" s="148" t="s">
        <v>145</v>
      </c>
      <c r="D556" s="160">
        <f t="shared" si="30"/>
        <v>1698.8</v>
      </c>
      <c r="E556" s="160">
        <v>448.7</v>
      </c>
      <c r="F556" s="160">
        <v>1250.1</v>
      </c>
      <c r="G556" s="279">
        <v>184.65</v>
      </c>
      <c r="H556" s="58">
        <v>3</v>
      </c>
      <c r="I556" s="33">
        <v>12</v>
      </c>
      <c r="J556" s="107">
        <f t="shared" si="31"/>
        <v>45003.6</v>
      </c>
      <c r="K556" s="112" t="s">
        <v>840</v>
      </c>
      <c r="L556" s="77"/>
      <c r="M556" s="64"/>
      <c r="N556" s="41"/>
      <c r="O556" s="64"/>
      <c r="P556" s="262" t="s">
        <v>915</v>
      </c>
    </row>
    <row r="557" spans="1:16" ht="15.75">
      <c r="A557" s="608"/>
      <c r="B557" s="32">
        <v>21</v>
      </c>
      <c r="C557" s="148" t="s">
        <v>146</v>
      </c>
      <c r="D557" s="160">
        <f t="shared" si="30"/>
        <v>1692.65</v>
      </c>
      <c r="E557" s="160">
        <v>689.1</v>
      </c>
      <c r="F557" s="160">
        <v>1003.55</v>
      </c>
      <c r="G557" s="279">
        <v>12514.13</v>
      </c>
      <c r="H557" s="58"/>
      <c r="I557" s="33"/>
      <c r="J557" s="107">
        <f t="shared" si="31"/>
        <v>0</v>
      </c>
      <c r="K557" s="112"/>
      <c r="L557" s="77"/>
      <c r="M557" s="41"/>
      <c r="N557" s="41"/>
      <c r="O557" s="50"/>
      <c r="P557" s="41"/>
    </row>
    <row r="558" spans="1:16" ht="15.75">
      <c r="A558" s="608"/>
      <c r="B558" s="514">
        <v>22</v>
      </c>
      <c r="C558" s="463" t="s">
        <v>154</v>
      </c>
      <c r="D558" s="160"/>
      <c r="E558" s="160"/>
      <c r="F558" s="160"/>
      <c r="G558" s="537">
        <v>160988.84</v>
      </c>
      <c r="H558" s="537">
        <v>5.86</v>
      </c>
      <c r="I558" s="529">
        <v>12</v>
      </c>
      <c r="J558" s="531">
        <f>H558*I558*F562</f>
        <v>311651.208</v>
      </c>
      <c r="K558" s="112" t="s">
        <v>841</v>
      </c>
      <c r="L558" s="273">
        <v>58297.66</v>
      </c>
      <c r="M558" s="41" t="s">
        <v>651</v>
      </c>
      <c r="N558" s="41">
        <v>7</v>
      </c>
      <c r="O558" s="50"/>
      <c r="P558" s="274">
        <v>58297.66</v>
      </c>
    </row>
    <row r="559" spans="1:16" ht="15.75" customHeight="1">
      <c r="A559" s="608"/>
      <c r="B559" s="490"/>
      <c r="C559" s="584"/>
      <c r="D559" s="160"/>
      <c r="E559" s="160"/>
      <c r="F559" s="160"/>
      <c r="G559" s="519"/>
      <c r="H559" s="519"/>
      <c r="I559" s="520"/>
      <c r="J559" s="545"/>
      <c r="K559" s="112" t="s">
        <v>917</v>
      </c>
      <c r="L559" s="77"/>
      <c r="M559" s="41"/>
      <c r="N559" s="41"/>
      <c r="O559" s="50"/>
      <c r="P559" s="620" t="s">
        <v>916</v>
      </c>
    </row>
    <row r="560" spans="1:16" ht="15.75">
      <c r="A560" s="608"/>
      <c r="B560" s="490"/>
      <c r="C560" s="584"/>
      <c r="D560" s="160"/>
      <c r="E560" s="160"/>
      <c r="F560" s="160"/>
      <c r="G560" s="519"/>
      <c r="H560" s="519"/>
      <c r="I560" s="520"/>
      <c r="J560" s="545"/>
      <c r="K560" s="112" t="s">
        <v>918</v>
      </c>
      <c r="L560" s="77"/>
      <c r="M560" s="41"/>
      <c r="N560" s="41"/>
      <c r="O560" s="50"/>
      <c r="P560" s="621"/>
    </row>
    <row r="561" spans="1:16" ht="15.75">
      <c r="A561" s="608"/>
      <c r="B561" s="490"/>
      <c r="C561" s="584"/>
      <c r="D561" s="160"/>
      <c r="E561" s="160"/>
      <c r="F561" s="160"/>
      <c r="G561" s="519"/>
      <c r="H561" s="519"/>
      <c r="I561" s="520"/>
      <c r="J561" s="545"/>
      <c r="K561" s="112" t="s">
        <v>688</v>
      </c>
      <c r="L561" s="77"/>
      <c r="M561" s="41"/>
      <c r="N561" s="41"/>
      <c r="O561" s="50"/>
      <c r="P561" s="621"/>
    </row>
    <row r="562" spans="1:16" ht="15.75">
      <c r="A562" s="608"/>
      <c r="B562" s="515"/>
      <c r="C562" s="464"/>
      <c r="D562" s="160">
        <f>E562+F562</f>
        <v>4847.099999999999</v>
      </c>
      <c r="E562" s="160">
        <v>415.2</v>
      </c>
      <c r="F562" s="160">
        <v>4431.9</v>
      </c>
      <c r="G562" s="538"/>
      <c r="H562" s="538"/>
      <c r="I562" s="530"/>
      <c r="J562" s="532"/>
      <c r="K562" s="112" t="s">
        <v>919</v>
      </c>
      <c r="L562" s="77"/>
      <c r="M562" s="64"/>
      <c r="N562" s="41"/>
      <c r="O562" s="64"/>
      <c r="P562" s="622"/>
    </row>
    <row r="563" spans="1:16" ht="31.5">
      <c r="A563" s="608"/>
      <c r="B563" s="514">
        <v>23</v>
      </c>
      <c r="C563" s="463" t="s">
        <v>155</v>
      </c>
      <c r="D563" s="160">
        <f>E563+F563</f>
        <v>3013.3999999999996</v>
      </c>
      <c r="E563" s="160">
        <v>521.3</v>
      </c>
      <c r="F563" s="160">
        <v>2492.1</v>
      </c>
      <c r="G563" s="279">
        <v>43158.47</v>
      </c>
      <c r="H563" s="58">
        <v>0.27</v>
      </c>
      <c r="I563" s="33">
        <v>12</v>
      </c>
      <c r="J563" s="107">
        <f>H563*I563*F563</f>
        <v>8074.404</v>
      </c>
      <c r="K563" s="112" t="s">
        <v>842</v>
      </c>
      <c r="L563" s="75">
        <v>9600</v>
      </c>
      <c r="M563" s="165" t="s">
        <v>651</v>
      </c>
      <c r="N563" s="165">
        <v>2</v>
      </c>
      <c r="O563" s="211"/>
      <c r="P563" s="274">
        <v>9600</v>
      </c>
    </row>
    <row r="564" spans="1:16" ht="15.75">
      <c r="A564" s="608"/>
      <c r="B564" s="515"/>
      <c r="C564" s="464"/>
      <c r="D564" s="160"/>
      <c r="E564" s="160"/>
      <c r="F564" s="160"/>
      <c r="G564" s="281"/>
      <c r="H564" s="58"/>
      <c r="I564" s="33"/>
      <c r="J564" s="107"/>
      <c r="K564" s="112" t="s">
        <v>843</v>
      </c>
      <c r="L564" s="75">
        <v>18455.83</v>
      </c>
      <c r="M564" s="165" t="s">
        <v>651</v>
      </c>
      <c r="N564" s="165">
        <v>1</v>
      </c>
      <c r="O564" s="211"/>
      <c r="P564" s="274">
        <v>18455.83</v>
      </c>
    </row>
    <row r="565" spans="1:16" ht="31.5">
      <c r="A565" s="608"/>
      <c r="B565" s="514">
        <v>24</v>
      </c>
      <c r="C565" s="491" t="s">
        <v>156</v>
      </c>
      <c r="D565" s="160"/>
      <c r="E565" s="160"/>
      <c r="F565" s="160"/>
      <c r="G565" s="537">
        <v>136014.09</v>
      </c>
      <c r="H565" s="58"/>
      <c r="I565" s="33"/>
      <c r="J565" s="107">
        <f>H565*I565*F565</f>
        <v>0</v>
      </c>
      <c r="K565" s="164" t="s">
        <v>920</v>
      </c>
      <c r="L565" s="41"/>
      <c r="M565" s="165" t="s">
        <v>632</v>
      </c>
      <c r="N565" s="165">
        <v>3</v>
      </c>
      <c r="O565" s="211"/>
      <c r="P565" s="309">
        <v>45143.26</v>
      </c>
    </row>
    <row r="566" spans="1:16" ht="15.75">
      <c r="A566" s="608"/>
      <c r="B566" s="490"/>
      <c r="C566" s="451"/>
      <c r="D566" s="160"/>
      <c r="E566" s="160"/>
      <c r="F566" s="160"/>
      <c r="G566" s="519"/>
      <c r="H566" s="58"/>
      <c r="I566" s="33"/>
      <c r="J566" s="107"/>
      <c r="K566" s="164" t="s">
        <v>812</v>
      </c>
      <c r="L566" s="75">
        <v>73528.16</v>
      </c>
      <c r="M566" s="165"/>
      <c r="N566" s="165"/>
      <c r="O566" s="211"/>
      <c r="P566" s="309">
        <v>73528.16</v>
      </c>
    </row>
    <row r="567" spans="1:16" ht="47.25">
      <c r="A567" s="608"/>
      <c r="B567" s="17">
        <v>25</v>
      </c>
      <c r="C567" s="148" t="s">
        <v>157</v>
      </c>
      <c r="D567" s="147">
        <f>E567+F567</f>
        <v>7421.76</v>
      </c>
      <c r="E567" s="147">
        <v>1177</v>
      </c>
      <c r="F567" s="147">
        <v>6244.76</v>
      </c>
      <c r="G567" s="302">
        <v>-810149.05</v>
      </c>
      <c r="H567" s="58"/>
      <c r="I567" s="33"/>
      <c r="J567" s="107">
        <f aca="true" t="shared" si="32" ref="J567:J573">H567*I567*F567</f>
        <v>0</v>
      </c>
      <c r="K567" s="90" t="s">
        <v>0</v>
      </c>
      <c r="L567" s="273">
        <v>84271.05</v>
      </c>
      <c r="M567" s="78" t="s">
        <v>652</v>
      </c>
      <c r="N567" s="77">
        <v>320</v>
      </c>
      <c r="O567" s="78"/>
      <c r="P567" s="332">
        <v>77033.29</v>
      </c>
    </row>
    <row r="568" spans="1:16" ht="15.75">
      <c r="A568" s="608"/>
      <c r="B568" s="32">
        <v>26</v>
      </c>
      <c r="C568" s="149" t="s">
        <v>158</v>
      </c>
      <c r="D568" s="147"/>
      <c r="E568" s="147"/>
      <c r="F568" s="147"/>
      <c r="G568" s="301">
        <v>-33519.02</v>
      </c>
      <c r="H568" s="58"/>
      <c r="I568" s="33"/>
      <c r="J568" s="107">
        <f t="shared" si="32"/>
        <v>0</v>
      </c>
      <c r="K568" s="112"/>
      <c r="L568" s="41"/>
      <c r="M568" s="64"/>
      <c r="N568" s="41"/>
      <c r="O568" s="92"/>
      <c r="P568" s="41"/>
    </row>
    <row r="569" spans="1:16" ht="15.75">
      <c r="A569" s="608"/>
      <c r="B569" s="32">
        <v>27</v>
      </c>
      <c r="C569" s="149" t="s">
        <v>175</v>
      </c>
      <c r="D569" s="147">
        <f>E569+F569</f>
        <v>4746.599999999999</v>
      </c>
      <c r="E569" s="147">
        <v>244.9</v>
      </c>
      <c r="F569" s="101">
        <v>4501.7</v>
      </c>
      <c r="G569" s="303">
        <v>-354484.38</v>
      </c>
      <c r="H569" s="61"/>
      <c r="I569" s="55"/>
      <c r="J569" s="107">
        <f t="shared" si="32"/>
        <v>0</v>
      </c>
      <c r="K569" s="81"/>
      <c r="L569" s="41"/>
      <c r="M569" s="142"/>
      <c r="N569" s="41"/>
      <c r="O569" s="142"/>
      <c r="P569" s="64"/>
    </row>
    <row r="570" spans="1:16" ht="47.25">
      <c r="A570" s="608"/>
      <c r="B570" s="17">
        <v>28</v>
      </c>
      <c r="C570" s="148" t="s">
        <v>168</v>
      </c>
      <c r="D570" s="160">
        <f>E570+F570</f>
        <v>5402.5</v>
      </c>
      <c r="E570" s="160">
        <v>649.7</v>
      </c>
      <c r="F570" s="160">
        <v>4752.8</v>
      </c>
      <c r="G570" s="279">
        <v>257659.2</v>
      </c>
      <c r="H570" s="58"/>
      <c r="I570" s="33"/>
      <c r="J570" s="107">
        <f t="shared" si="32"/>
        <v>0</v>
      </c>
      <c r="K570" s="90" t="s">
        <v>921</v>
      </c>
      <c r="L570" s="273">
        <v>40334.43</v>
      </c>
      <c r="M570" s="78"/>
      <c r="N570" s="77"/>
      <c r="O570" s="78"/>
      <c r="P570" s="77" t="s">
        <v>852</v>
      </c>
    </row>
    <row r="571" spans="1:16" ht="15.75">
      <c r="A571" s="608"/>
      <c r="B571" s="17">
        <v>29</v>
      </c>
      <c r="C571" s="148" t="s">
        <v>169</v>
      </c>
      <c r="D571" s="160">
        <f>E571+F571</f>
        <v>4921.3</v>
      </c>
      <c r="E571" s="147">
        <v>967.8</v>
      </c>
      <c r="F571" s="160">
        <v>3953.5</v>
      </c>
      <c r="G571" s="279">
        <v>132596.99</v>
      </c>
      <c r="H571" s="141"/>
      <c r="I571" s="140"/>
      <c r="J571" s="107">
        <f t="shared" si="32"/>
        <v>0</v>
      </c>
      <c r="K571" s="112"/>
      <c r="L571" s="165"/>
      <c r="M571" s="165"/>
      <c r="N571" s="165"/>
      <c r="O571" s="211"/>
      <c r="P571" s="165"/>
    </row>
    <row r="572" spans="1:16" ht="15.75">
      <c r="A572" s="608"/>
      <c r="B572" s="17"/>
      <c r="C572" s="148" t="s">
        <v>567</v>
      </c>
      <c r="D572" s="147">
        <f>E572+F572</f>
        <v>0</v>
      </c>
      <c r="E572" s="147"/>
      <c r="F572" s="147"/>
      <c r="G572" s="300">
        <v>-42160.75</v>
      </c>
      <c r="H572" s="141"/>
      <c r="I572" s="140"/>
      <c r="J572" s="107">
        <f t="shared" si="32"/>
        <v>0</v>
      </c>
      <c r="K572" s="112"/>
      <c r="L572" s="77"/>
      <c r="M572" s="78"/>
      <c r="N572" s="77"/>
      <c r="O572" s="78"/>
      <c r="P572" s="78"/>
    </row>
    <row r="573" spans="1:16" ht="15.75">
      <c r="A573" s="608"/>
      <c r="B573" s="514">
        <v>30</v>
      </c>
      <c r="C573" s="491" t="s">
        <v>170</v>
      </c>
      <c r="D573" s="160">
        <f>E573+F573</f>
        <v>12508.900000000001</v>
      </c>
      <c r="E573" s="160">
        <v>2107.8</v>
      </c>
      <c r="F573" s="51">
        <v>10401.1</v>
      </c>
      <c r="G573" s="537">
        <v>400031.8</v>
      </c>
      <c r="H573" s="57"/>
      <c r="I573" s="51"/>
      <c r="J573" s="107">
        <f t="shared" si="32"/>
        <v>0</v>
      </c>
      <c r="K573" s="112" t="s">
        <v>634</v>
      </c>
      <c r="L573" s="278">
        <v>193199.8</v>
      </c>
      <c r="M573" s="64" t="s">
        <v>648</v>
      </c>
      <c r="N573" s="41">
        <v>168</v>
      </c>
      <c r="O573" s="92"/>
      <c r="P573" s="315">
        <v>193199.8</v>
      </c>
    </row>
    <row r="574" spans="1:16" ht="15.75">
      <c r="A574" s="608"/>
      <c r="B574" s="490"/>
      <c r="C574" s="451"/>
      <c r="D574" s="160"/>
      <c r="E574" s="160"/>
      <c r="F574" s="51"/>
      <c r="G574" s="519"/>
      <c r="H574" s="57"/>
      <c r="I574" s="51"/>
      <c r="J574" s="107"/>
      <c r="K574" s="112" t="s">
        <v>1</v>
      </c>
      <c r="L574" s="317"/>
      <c r="M574" s="64"/>
      <c r="N574" s="41"/>
      <c r="O574" s="92"/>
      <c r="P574" s="315">
        <v>172222.39</v>
      </c>
    </row>
    <row r="575" spans="1:16" ht="15.75">
      <c r="A575" s="608"/>
      <c r="B575" s="490"/>
      <c r="C575" s="451"/>
      <c r="D575" s="160"/>
      <c r="E575" s="160"/>
      <c r="F575" s="51"/>
      <c r="G575" s="519"/>
      <c r="H575" s="57"/>
      <c r="I575" s="51"/>
      <c r="J575" s="107"/>
      <c r="K575" s="112" t="s">
        <v>640</v>
      </c>
      <c r="L575" s="278">
        <v>89698.12</v>
      </c>
      <c r="M575" s="64" t="s">
        <v>648</v>
      </c>
      <c r="N575" s="41">
        <v>98.4</v>
      </c>
      <c r="O575" s="274">
        <v>627.89</v>
      </c>
      <c r="P575" s="315">
        <v>89698.12</v>
      </c>
    </row>
    <row r="576" spans="1:16" ht="31.5">
      <c r="A576" s="608"/>
      <c r="B576" s="490"/>
      <c r="C576" s="451"/>
      <c r="D576" s="160"/>
      <c r="E576" s="160"/>
      <c r="F576" s="51"/>
      <c r="G576" s="519"/>
      <c r="H576" s="57"/>
      <c r="I576" s="51"/>
      <c r="J576" s="107"/>
      <c r="K576" s="112" t="s">
        <v>661</v>
      </c>
      <c r="L576" s="278">
        <v>143161.86</v>
      </c>
      <c r="M576" s="64" t="s">
        <v>648</v>
      </c>
      <c r="N576" s="41">
        <v>142</v>
      </c>
      <c r="O576" s="274">
        <v>995.16</v>
      </c>
      <c r="P576" s="315">
        <v>142166.7</v>
      </c>
    </row>
    <row r="577" spans="1:16" ht="18" customHeight="1">
      <c r="A577" s="608"/>
      <c r="B577" s="514">
        <v>31</v>
      </c>
      <c r="C577" s="491" t="s">
        <v>174</v>
      </c>
      <c r="D577" s="147">
        <f>E577+F577</f>
        <v>2592.7</v>
      </c>
      <c r="E577" s="147">
        <v>887.1</v>
      </c>
      <c r="F577" s="101">
        <v>1705.6</v>
      </c>
      <c r="G577" s="321">
        <v>-184564.31</v>
      </c>
      <c r="H577" s="86">
        <v>2.1</v>
      </c>
      <c r="I577" s="54">
        <v>9</v>
      </c>
      <c r="J577" s="107">
        <f>H577*I577*F577</f>
        <v>32235.84</v>
      </c>
      <c r="K577" s="70" t="s">
        <v>586</v>
      </c>
      <c r="L577" s="320"/>
      <c r="M577" s="64"/>
      <c r="N577" s="41"/>
      <c r="O577" s="92"/>
      <c r="P577" s="77"/>
    </row>
    <row r="578" spans="1:16" ht="36.75" customHeight="1">
      <c r="A578" s="608"/>
      <c r="B578" s="515"/>
      <c r="C578" s="452"/>
      <c r="D578" s="147"/>
      <c r="E578" s="147"/>
      <c r="F578" s="101"/>
      <c r="G578" s="321"/>
      <c r="H578" s="86"/>
      <c r="I578" s="54"/>
      <c r="J578" s="236"/>
      <c r="K578" s="70" t="s">
        <v>2</v>
      </c>
      <c r="L578" s="273">
        <v>19650</v>
      </c>
      <c r="M578" s="64"/>
      <c r="N578" s="41"/>
      <c r="O578" s="92"/>
      <c r="P578" s="315">
        <v>19650.4</v>
      </c>
    </row>
    <row r="579" spans="1:16" ht="15.75">
      <c r="A579" s="608"/>
      <c r="B579" s="514">
        <v>32</v>
      </c>
      <c r="C579" s="491" t="s">
        <v>176</v>
      </c>
      <c r="D579" s="160">
        <f>E579+F579</f>
        <v>5265.2</v>
      </c>
      <c r="E579" s="160">
        <v>394.9</v>
      </c>
      <c r="F579" s="51">
        <v>4870.3</v>
      </c>
      <c r="G579" s="537">
        <v>334015.53</v>
      </c>
      <c r="H579" s="539">
        <v>4.68</v>
      </c>
      <c r="I579" s="542">
        <v>10</v>
      </c>
      <c r="J579" s="531">
        <f>H579*I579*F579</f>
        <v>227930.04</v>
      </c>
      <c r="K579" s="90" t="s">
        <v>586</v>
      </c>
      <c r="L579" s="165"/>
      <c r="M579" s="165"/>
      <c r="N579" s="165"/>
      <c r="O579" s="211"/>
      <c r="P579" s="165"/>
    </row>
    <row r="580" spans="1:16" ht="47.25">
      <c r="A580" s="608"/>
      <c r="B580" s="490"/>
      <c r="C580" s="451"/>
      <c r="D580" s="160"/>
      <c r="E580" s="160"/>
      <c r="F580" s="160"/>
      <c r="G580" s="519"/>
      <c r="H580" s="540"/>
      <c r="I580" s="543"/>
      <c r="J580" s="545"/>
      <c r="K580" s="90" t="s">
        <v>3</v>
      </c>
      <c r="L580" s="272">
        <v>127797.2</v>
      </c>
      <c r="M580" s="165"/>
      <c r="N580" s="165"/>
      <c r="O580" s="211"/>
      <c r="P580" s="165" t="s">
        <v>852</v>
      </c>
    </row>
    <row r="581" spans="1:16" ht="15.75">
      <c r="A581" s="608"/>
      <c r="B581" s="515"/>
      <c r="C581" s="452"/>
      <c r="D581" s="160"/>
      <c r="E581" s="160"/>
      <c r="F581" s="160"/>
      <c r="G581" s="538"/>
      <c r="H581" s="541"/>
      <c r="I581" s="544"/>
      <c r="J581" s="532"/>
      <c r="K581" s="90" t="s">
        <v>669</v>
      </c>
      <c r="L581" s="272">
        <v>955.74</v>
      </c>
      <c r="M581" s="165" t="s">
        <v>651</v>
      </c>
      <c r="N581" s="165">
        <v>1</v>
      </c>
      <c r="O581" s="345"/>
      <c r="P581" s="344">
        <v>955.74</v>
      </c>
    </row>
    <row r="582" spans="1:16" ht="15.75">
      <c r="A582" s="608"/>
      <c r="B582" s="514">
        <v>33</v>
      </c>
      <c r="C582" s="463" t="s">
        <v>177</v>
      </c>
      <c r="D582" s="160">
        <f>E582+F582</f>
        <v>6192.4</v>
      </c>
      <c r="E582" s="160">
        <v>830.5</v>
      </c>
      <c r="F582" s="160">
        <v>5361.9</v>
      </c>
      <c r="G582" s="537">
        <v>236383.48</v>
      </c>
      <c r="H582" s="537">
        <v>2</v>
      </c>
      <c r="I582" s="529">
        <v>12</v>
      </c>
      <c r="J582" s="107">
        <f>H582*I582*F582</f>
        <v>128685.59999999999</v>
      </c>
      <c r="K582" s="90" t="s">
        <v>586</v>
      </c>
      <c r="L582" s="77"/>
      <c r="M582" s="78"/>
      <c r="N582" s="77"/>
      <c r="O582" s="78"/>
      <c r="P582" s="78"/>
    </row>
    <row r="583" spans="1:16" ht="31.5">
      <c r="A583" s="608"/>
      <c r="B583" s="515"/>
      <c r="C583" s="464"/>
      <c r="D583" s="160"/>
      <c r="E583" s="160"/>
      <c r="F583" s="160"/>
      <c r="G583" s="538"/>
      <c r="H583" s="538"/>
      <c r="I583" s="530"/>
      <c r="J583" s="107"/>
      <c r="K583" s="90" t="s">
        <v>903</v>
      </c>
      <c r="L583" s="273">
        <v>8000</v>
      </c>
      <c r="M583" s="78" t="s">
        <v>651</v>
      </c>
      <c r="N583" s="77">
        <v>1</v>
      </c>
      <c r="O583" s="78"/>
      <c r="P583" s="315">
        <v>8000</v>
      </c>
    </row>
    <row r="584" spans="1:16" ht="15.75">
      <c r="A584" s="608"/>
      <c r="B584" s="32">
        <v>34</v>
      </c>
      <c r="C584" s="73" t="s">
        <v>149</v>
      </c>
      <c r="D584" s="160">
        <f>E584+F584</f>
        <v>6325.5</v>
      </c>
      <c r="E584" s="160">
        <v>947.4</v>
      </c>
      <c r="F584" s="160">
        <v>5378.1</v>
      </c>
      <c r="G584" s="279">
        <v>168414.74</v>
      </c>
      <c r="H584" s="58"/>
      <c r="I584" s="33"/>
      <c r="J584" s="107">
        <f>H584*I584*F584</f>
        <v>0</v>
      </c>
      <c r="K584" s="81"/>
      <c r="L584" s="77"/>
      <c r="M584" s="78"/>
      <c r="N584" s="41"/>
      <c r="O584" s="64"/>
      <c r="P584" s="78"/>
    </row>
    <row r="585" spans="1:16" ht="15.75">
      <c r="A585" s="608"/>
      <c r="B585" s="514">
        <v>35</v>
      </c>
      <c r="C585" s="491" t="s">
        <v>150</v>
      </c>
      <c r="D585" s="160"/>
      <c r="E585" s="160"/>
      <c r="F585" s="160"/>
      <c r="G585" s="537">
        <v>410506.33</v>
      </c>
      <c r="H585" s="537">
        <v>2</v>
      </c>
      <c r="I585" s="529">
        <v>12</v>
      </c>
      <c r="J585" s="531">
        <f>H585*I585*F587</f>
        <v>134134.56</v>
      </c>
      <c r="K585" s="90" t="s">
        <v>4</v>
      </c>
      <c r="L585" s="77"/>
      <c r="M585" s="78" t="s">
        <v>651</v>
      </c>
      <c r="N585" s="41">
        <v>1</v>
      </c>
      <c r="O585" s="64"/>
      <c r="P585" s="332">
        <v>186759.83</v>
      </c>
    </row>
    <row r="586" spans="1:16" ht="31.5">
      <c r="A586" s="608"/>
      <c r="B586" s="490"/>
      <c r="C586" s="451"/>
      <c r="D586" s="160"/>
      <c r="E586" s="160"/>
      <c r="F586" s="160"/>
      <c r="G586" s="519"/>
      <c r="H586" s="519"/>
      <c r="I586" s="520"/>
      <c r="J586" s="545"/>
      <c r="K586" s="90" t="s">
        <v>5</v>
      </c>
      <c r="L586" s="273">
        <v>89499.45</v>
      </c>
      <c r="M586" s="78" t="s">
        <v>648</v>
      </c>
      <c r="N586" s="41">
        <v>9</v>
      </c>
      <c r="O586" s="274">
        <v>877.09</v>
      </c>
      <c r="P586" s="315">
        <v>89499.45</v>
      </c>
    </row>
    <row r="587" spans="1:16" ht="15.75">
      <c r="A587" s="608"/>
      <c r="B587" s="515"/>
      <c r="C587" s="452"/>
      <c r="D587" s="160">
        <f>E587+F587</f>
        <v>6403.58</v>
      </c>
      <c r="E587" s="160">
        <v>814.64</v>
      </c>
      <c r="F587" s="51">
        <v>5588.94</v>
      </c>
      <c r="G587" s="538"/>
      <c r="H587" s="538"/>
      <c r="I587" s="530"/>
      <c r="J587" s="532"/>
      <c r="K587" s="90" t="s">
        <v>586</v>
      </c>
      <c r="L587" s="165"/>
      <c r="M587" s="165"/>
      <c r="N587" s="165"/>
      <c r="O587" s="211"/>
      <c r="P587" s="165"/>
    </row>
    <row r="588" spans="1:16" ht="15.75">
      <c r="A588" s="608"/>
      <c r="B588" s="514">
        <v>36</v>
      </c>
      <c r="C588" s="491" t="s">
        <v>178</v>
      </c>
      <c r="D588" s="147"/>
      <c r="E588" s="147"/>
      <c r="F588" s="304"/>
      <c r="G588" s="449">
        <v>-25603.39</v>
      </c>
      <c r="H588" s="57"/>
      <c r="I588" s="51"/>
      <c r="J588" s="107">
        <f>H588*I588*F588</f>
        <v>0</v>
      </c>
      <c r="K588" s="90" t="s">
        <v>586</v>
      </c>
      <c r="L588" s="250"/>
      <c r="M588" s="165"/>
      <c r="N588" s="165"/>
      <c r="O588" s="211"/>
      <c r="P588" s="165"/>
    </row>
    <row r="589" spans="1:16" ht="15.75">
      <c r="A589" s="608"/>
      <c r="B589" s="515"/>
      <c r="C589" s="452"/>
      <c r="D589" s="147"/>
      <c r="E589" s="147"/>
      <c r="F589" s="304"/>
      <c r="G589" s="450"/>
      <c r="H589" s="57"/>
      <c r="I589" s="51"/>
      <c r="J589" s="107">
        <v>54423.7</v>
      </c>
      <c r="K589" s="90" t="s">
        <v>6</v>
      </c>
      <c r="L589" s="250"/>
      <c r="M589" s="165"/>
      <c r="N589" s="165"/>
      <c r="O589" s="623" t="s">
        <v>47</v>
      </c>
      <c r="P589" s="624"/>
    </row>
    <row r="590" spans="1:18" ht="15.75">
      <c r="A590" s="609"/>
      <c r="B590" s="17"/>
      <c r="C590" s="82" t="s">
        <v>50</v>
      </c>
      <c r="D590" s="159">
        <f>SUM(D536:D588)</f>
        <v>108112.18000000001</v>
      </c>
      <c r="E590" s="166">
        <f>SUM(E536:E588)</f>
        <v>21867.74</v>
      </c>
      <c r="F590" s="159">
        <f>SUM(F536:F588)</f>
        <v>86244.44</v>
      </c>
      <c r="G590" s="200"/>
      <c r="H590" s="83"/>
      <c r="I590" s="83"/>
      <c r="J590" s="200">
        <f>SUM(J536:J588)</f>
        <v>1193747.862</v>
      </c>
      <c r="K590" s="193"/>
      <c r="L590" s="43">
        <f>SUM(L536:L588)</f>
        <v>2178452.26</v>
      </c>
      <c r="M590" s="43"/>
      <c r="N590" s="43"/>
      <c r="O590" s="43">
        <f>SUM(O536:O589)</f>
        <v>3711.77</v>
      </c>
      <c r="P590" s="43">
        <f>SUM(P536:P588)</f>
        <v>2328056.8500000006</v>
      </c>
      <c r="R590" s="45"/>
    </row>
    <row r="591" spans="1:16" ht="111.75" customHeight="1">
      <c r="A591" s="567"/>
      <c r="B591" s="568"/>
      <c r="C591" s="14" t="s">
        <v>49</v>
      </c>
      <c r="D591" s="15" t="s">
        <v>76</v>
      </c>
      <c r="E591" s="15" t="s">
        <v>77</v>
      </c>
      <c r="F591" s="15" t="s">
        <v>571</v>
      </c>
      <c r="G591" s="16" t="s">
        <v>597</v>
      </c>
      <c r="H591" s="16" t="s">
        <v>598</v>
      </c>
      <c r="I591" s="16" t="s">
        <v>599</v>
      </c>
      <c r="J591" s="16" t="s">
        <v>600</v>
      </c>
      <c r="K591" s="16" t="s">
        <v>570</v>
      </c>
      <c r="L591" s="16" t="s">
        <v>601</v>
      </c>
      <c r="M591" s="16" t="s">
        <v>573</v>
      </c>
      <c r="N591" s="16" t="s">
        <v>574</v>
      </c>
      <c r="O591" s="16" t="s">
        <v>647</v>
      </c>
      <c r="P591" s="16" t="s">
        <v>572</v>
      </c>
    </row>
    <row r="592" spans="1:16" ht="18" customHeight="1">
      <c r="A592" s="607" t="s">
        <v>584</v>
      </c>
      <c r="B592" s="514">
        <v>1</v>
      </c>
      <c r="C592" s="491" t="s">
        <v>470</v>
      </c>
      <c r="D592" s="160">
        <f>E592+F592</f>
        <v>2126.8</v>
      </c>
      <c r="E592" s="167">
        <v>306.6</v>
      </c>
      <c r="F592" s="160">
        <v>1820.2</v>
      </c>
      <c r="G592" s="537">
        <v>85956.36</v>
      </c>
      <c r="H592" s="58"/>
      <c r="I592" s="33"/>
      <c r="J592" s="107">
        <f>H592*I592*F592</f>
        <v>0</v>
      </c>
      <c r="K592" s="90" t="s">
        <v>7</v>
      </c>
      <c r="L592" s="273">
        <v>25628</v>
      </c>
      <c r="M592" s="78" t="s">
        <v>651</v>
      </c>
      <c r="N592" s="77">
        <v>1</v>
      </c>
      <c r="O592" s="78"/>
      <c r="P592" s="315">
        <v>25628</v>
      </c>
    </row>
    <row r="593" spans="1:16" ht="33" customHeight="1">
      <c r="A593" s="608"/>
      <c r="B593" s="490"/>
      <c r="C593" s="451"/>
      <c r="D593" s="160"/>
      <c r="E593" s="167"/>
      <c r="F593" s="160"/>
      <c r="G593" s="519"/>
      <c r="H593" s="57"/>
      <c r="I593" s="51"/>
      <c r="J593" s="107"/>
      <c r="K593" s="90" t="s">
        <v>9</v>
      </c>
      <c r="L593" s="273">
        <v>11627.32</v>
      </c>
      <c r="M593" s="78" t="s">
        <v>745</v>
      </c>
      <c r="N593" s="77">
        <v>45</v>
      </c>
      <c r="O593" s="78"/>
      <c r="P593" s="315">
        <v>11627.32</v>
      </c>
    </row>
    <row r="594" spans="1:16" ht="18.75" customHeight="1">
      <c r="A594" s="608"/>
      <c r="B594" s="515"/>
      <c r="C594" s="452"/>
      <c r="D594" s="160"/>
      <c r="E594" s="167"/>
      <c r="F594" s="160"/>
      <c r="G594" s="538"/>
      <c r="H594" s="57"/>
      <c r="I594" s="51"/>
      <c r="J594" s="107"/>
      <c r="K594" s="90" t="s">
        <v>8</v>
      </c>
      <c r="L594" s="273">
        <v>23634.19</v>
      </c>
      <c r="M594" s="78" t="s">
        <v>652</v>
      </c>
      <c r="N594" s="77">
        <v>11.4</v>
      </c>
      <c r="O594" s="400">
        <v>214.8</v>
      </c>
      <c r="P594" s="332">
        <v>23634.19</v>
      </c>
    </row>
    <row r="595" spans="1:16" ht="15.75">
      <c r="A595" s="574"/>
      <c r="B595" s="514">
        <v>2</v>
      </c>
      <c r="C595" s="491" t="s">
        <v>471</v>
      </c>
      <c r="D595" s="160">
        <f>E595+F595</f>
        <v>2616.85</v>
      </c>
      <c r="E595" s="167">
        <v>598.1</v>
      </c>
      <c r="F595" s="160">
        <v>2018.75</v>
      </c>
      <c r="G595" s="537">
        <v>38526.53</v>
      </c>
      <c r="H595" s="57">
        <v>2.5</v>
      </c>
      <c r="I595" s="51">
        <v>6</v>
      </c>
      <c r="J595" s="107">
        <f>H595*I595*F595</f>
        <v>30281.25</v>
      </c>
      <c r="K595" s="90" t="s">
        <v>720</v>
      </c>
      <c r="L595" s="41"/>
      <c r="M595" s="64"/>
      <c r="N595" s="41"/>
      <c r="O595" s="64"/>
      <c r="P595" s="625" t="s">
        <v>852</v>
      </c>
    </row>
    <row r="596" spans="1:16" ht="15.75">
      <c r="A596" s="574"/>
      <c r="B596" s="490"/>
      <c r="C596" s="451"/>
      <c r="D596" s="160"/>
      <c r="E596" s="167"/>
      <c r="F596" s="160"/>
      <c r="G596" s="519"/>
      <c r="H596" s="57"/>
      <c r="I596" s="51"/>
      <c r="J596" s="107"/>
      <c r="K596" s="90" t="s">
        <v>721</v>
      </c>
      <c r="L596" s="41"/>
      <c r="M596" s="64"/>
      <c r="N596" s="41"/>
      <c r="O596" s="64"/>
      <c r="P596" s="626"/>
    </row>
    <row r="597" spans="1:16" ht="31.5">
      <c r="A597" s="574"/>
      <c r="B597" s="515"/>
      <c r="C597" s="452"/>
      <c r="D597" s="160"/>
      <c r="E597" s="167"/>
      <c r="F597" s="160"/>
      <c r="G597" s="538"/>
      <c r="H597" s="57"/>
      <c r="I597" s="51"/>
      <c r="J597" s="107"/>
      <c r="K597" s="90" t="s">
        <v>724</v>
      </c>
      <c r="L597" s="75">
        <v>26722.59</v>
      </c>
      <c r="M597" s="64" t="s">
        <v>651</v>
      </c>
      <c r="N597" s="41">
        <v>1</v>
      </c>
      <c r="O597" s="64"/>
      <c r="P597" s="274">
        <v>26722.59</v>
      </c>
    </row>
    <row r="598" spans="1:16" ht="15.75">
      <c r="A598" s="574"/>
      <c r="B598" s="17">
        <v>3</v>
      </c>
      <c r="C598" s="148" t="s">
        <v>472</v>
      </c>
      <c r="D598" s="160">
        <f>E598+F598</f>
        <v>2093.5</v>
      </c>
      <c r="E598" s="167">
        <v>351.6</v>
      </c>
      <c r="F598" s="160">
        <v>1741.9</v>
      </c>
      <c r="G598" s="279">
        <v>57578.62</v>
      </c>
      <c r="H598" s="141"/>
      <c r="I598" s="140"/>
      <c r="J598" s="107">
        <f>H598*I598*F598</f>
        <v>0</v>
      </c>
      <c r="K598" s="90"/>
      <c r="L598" s="77"/>
      <c r="M598" s="64"/>
      <c r="N598" s="41"/>
      <c r="O598" s="64"/>
      <c r="P598" s="78"/>
    </row>
    <row r="599" spans="1:16" ht="15.75">
      <c r="A599" s="574"/>
      <c r="B599" s="514">
        <v>4</v>
      </c>
      <c r="C599" s="491" t="s">
        <v>473</v>
      </c>
      <c r="D599" s="160">
        <f>E599+F599</f>
        <v>16510.58</v>
      </c>
      <c r="E599" s="167">
        <v>3788</v>
      </c>
      <c r="F599" s="51">
        <v>12722.58</v>
      </c>
      <c r="G599" s="537">
        <v>173890.77</v>
      </c>
      <c r="H599" s="57">
        <v>2.7</v>
      </c>
      <c r="I599" s="51">
        <v>10</v>
      </c>
      <c r="J599" s="102">
        <f>H599*I599*F599</f>
        <v>343509.66</v>
      </c>
      <c r="K599" s="90" t="s">
        <v>782</v>
      </c>
      <c r="L599" s="273">
        <v>34564.77</v>
      </c>
      <c r="M599" s="64" t="s">
        <v>672</v>
      </c>
      <c r="N599" s="41">
        <v>90</v>
      </c>
      <c r="O599" s="64"/>
      <c r="P599" s="315">
        <v>34564.77</v>
      </c>
    </row>
    <row r="600" spans="1:16" ht="31.5">
      <c r="A600" s="574"/>
      <c r="B600" s="490"/>
      <c r="C600" s="451"/>
      <c r="D600" s="160"/>
      <c r="E600" s="167"/>
      <c r="F600" s="160"/>
      <c r="G600" s="519"/>
      <c r="H600" s="343"/>
      <c r="I600" s="52"/>
      <c r="J600" s="97"/>
      <c r="K600" s="90" t="s">
        <v>725</v>
      </c>
      <c r="L600" s="273">
        <v>619972</v>
      </c>
      <c r="M600" s="64" t="s">
        <v>651</v>
      </c>
      <c r="N600" s="41">
        <v>27</v>
      </c>
      <c r="O600" s="64"/>
      <c r="P600" s="315">
        <v>619972</v>
      </c>
    </row>
    <row r="601" spans="1:16" ht="31.5">
      <c r="A601" s="574"/>
      <c r="B601" s="515"/>
      <c r="C601" s="452"/>
      <c r="D601" s="160"/>
      <c r="E601" s="167"/>
      <c r="F601" s="160"/>
      <c r="G601" s="538"/>
      <c r="H601" s="343"/>
      <c r="I601" s="52"/>
      <c r="J601" s="97"/>
      <c r="K601" s="90" t="s">
        <v>707</v>
      </c>
      <c r="L601" s="77"/>
      <c r="M601" s="64" t="s">
        <v>651</v>
      </c>
      <c r="N601" s="41">
        <v>3</v>
      </c>
      <c r="O601" s="64"/>
      <c r="P601" s="315">
        <v>47906</v>
      </c>
    </row>
    <row r="602" spans="1:16" ht="31.5" customHeight="1">
      <c r="A602" s="574"/>
      <c r="B602" s="32">
        <v>5</v>
      </c>
      <c r="C602" s="149" t="s">
        <v>474</v>
      </c>
      <c r="D602" s="160">
        <f>E602+F602</f>
        <v>3888.25</v>
      </c>
      <c r="E602" s="167">
        <v>724.9</v>
      </c>
      <c r="F602" s="160">
        <v>3163.35</v>
      </c>
      <c r="G602" s="279">
        <v>70426.54</v>
      </c>
      <c r="H602" s="58">
        <v>3</v>
      </c>
      <c r="I602" s="33">
        <v>9</v>
      </c>
      <c r="J602" s="107">
        <f>H602*I602*F602</f>
        <v>85410.45</v>
      </c>
      <c r="K602" s="90" t="s">
        <v>904</v>
      </c>
      <c r="L602" s="75">
        <v>69742.72</v>
      </c>
      <c r="M602" s="165" t="s">
        <v>672</v>
      </c>
      <c r="N602" s="246">
        <v>69.5</v>
      </c>
      <c r="O602" s="395">
        <v>683.48</v>
      </c>
      <c r="P602" s="274">
        <v>69735.94</v>
      </c>
    </row>
    <row r="603" spans="1:16" ht="47.25">
      <c r="A603" s="574"/>
      <c r="B603" s="514">
        <v>6</v>
      </c>
      <c r="C603" s="491" t="s">
        <v>475</v>
      </c>
      <c r="D603" s="147">
        <f>E603+F603</f>
        <v>3623.5</v>
      </c>
      <c r="E603" s="101">
        <v>942.4</v>
      </c>
      <c r="F603" s="101">
        <v>2681.1</v>
      </c>
      <c r="G603" s="587">
        <v>-4722.83</v>
      </c>
      <c r="H603" s="537">
        <v>1</v>
      </c>
      <c r="I603" s="529">
        <v>12</v>
      </c>
      <c r="J603" s="531">
        <f>H603*I603*F603</f>
        <v>32173.199999999997</v>
      </c>
      <c r="K603" s="90" t="s">
        <v>922</v>
      </c>
      <c r="L603" s="273">
        <v>114478.11</v>
      </c>
      <c r="M603" s="64"/>
      <c r="N603" s="41"/>
      <c r="O603" s="448" t="s">
        <v>852</v>
      </c>
      <c r="P603" s="315">
        <v>34659.37</v>
      </c>
    </row>
    <row r="604" spans="1:16" ht="31.5">
      <c r="A604" s="574"/>
      <c r="B604" s="515"/>
      <c r="C604" s="452"/>
      <c r="D604" s="147"/>
      <c r="E604" s="147"/>
      <c r="F604" s="147"/>
      <c r="G604" s="588"/>
      <c r="H604" s="538"/>
      <c r="I604" s="530"/>
      <c r="J604" s="532"/>
      <c r="K604" s="112" t="s">
        <v>612</v>
      </c>
      <c r="L604" s="77"/>
      <c r="M604" s="64"/>
      <c r="N604" s="41"/>
      <c r="O604" s="92"/>
      <c r="P604" s="262" t="s">
        <v>844</v>
      </c>
    </row>
    <row r="605" spans="1:16" ht="15.75">
      <c r="A605" s="574"/>
      <c r="B605" s="17">
        <v>7</v>
      </c>
      <c r="C605" s="148" t="s">
        <v>476</v>
      </c>
      <c r="D605" s="160">
        <f>E605+F605</f>
        <v>3890.5</v>
      </c>
      <c r="E605" s="167">
        <v>559.3</v>
      </c>
      <c r="F605" s="160">
        <v>3331.2</v>
      </c>
      <c r="G605" s="279">
        <v>239565.6</v>
      </c>
      <c r="H605" s="58"/>
      <c r="I605" s="93"/>
      <c r="J605" s="107">
        <f>H605*I605*F605</f>
        <v>0</v>
      </c>
      <c r="K605" s="90"/>
      <c r="L605" s="77"/>
      <c r="M605" s="78"/>
      <c r="N605" s="77"/>
      <c r="O605" s="78"/>
      <c r="P605" s="78"/>
    </row>
    <row r="606" spans="1:16" ht="15.75">
      <c r="A606" s="574"/>
      <c r="B606" s="17">
        <v>8</v>
      </c>
      <c r="C606" s="148" t="s">
        <v>405</v>
      </c>
      <c r="D606" s="160">
        <f>E606+F606</f>
        <v>3341.3999999999996</v>
      </c>
      <c r="E606" s="167">
        <v>753.3</v>
      </c>
      <c r="F606" s="160">
        <v>2588.1</v>
      </c>
      <c r="G606" s="279">
        <v>84973.41</v>
      </c>
      <c r="H606" s="58"/>
      <c r="I606" s="33"/>
      <c r="J606" s="107">
        <f>H606*I606*F606</f>
        <v>0</v>
      </c>
      <c r="K606" s="112"/>
      <c r="L606" s="41"/>
      <c r="M606" s="41"/>
      <c r="N606" s="41"/>
      <c r="O606" s="41"/>
      <c r="P606" s="77"/>
    </row>
    <row r="607" spans="1:16" ht="31.5">
      <c r="A607" s="574"/>
      <c r="B607" s="514">
        <v>9</v>
      </c>
      <c r="C607" s="491" t="s">
        <v>406</v>
      </c>
      <c r="D607" s="160"/>
      <c r="E607" s="167"/>
      <c r="F607" s="160"/>
      <c r="G607" s="537">
        <v>272380.19</v>
      </c>
      <c r="H607" s="58"/>
      <c r="I607" s="33"/>
      <c r="J607" s="107"/>
      <c r="K607" s="112" t="s">
        <v>699</v>
      </c>
      <c r="L607" s="75">
        <v>44325.96</v>
      </c>
      <c r="M607" s="41"/>
      <c r="N607" s="41"/>
      <c r="O607" s="41"/>
      <c r="P607" s="77" t="s">
        <v>852</v>
      </c>
    </row>
    <row r="608" spans="1:16" ht="15.75">
      <c r="A608" s="574"/>
      <c r="B608" s="515"/>
      <c r="C608" s="452"/>
      <c r="D608" s="160">
        <f>E608+F608</f>
        <v>4422.6</v>
      </c>
      <c r="E608" s="167">
        <v>1489.02</v>
      </c>
      <c r="F608" s="160">
        <v>2933.58</v>
      </c>
      <c r="G608" s="538"/>
      <c r="H608" s="58"/>
      <c r="I608" s="33"/>
      <c r="J608" s="107">
        <f>H608*I608*F608</f>
        <v>0</v>
      </c>
      <c r="K608" s="90" t="s">
        <v>925</v>
      </c>
      <c r="L608" s="77"/>
      <c r="M608" s="77"/>
      <c r="N608" s="77"/>
      <c r="O608" s="77"/>
      <c r="P608" s="78"/>
    </row>
    <row r="609" spans="1:16" ht="15.75">
      <c r="A609" s="574"/>
      <c r="B609" s="17">
        <v>10</v>
      </c>
      <c r="C609" s="148" t="s">
        <v>407</v>
      </c>
      <c r="D609" s="160">
        <f>E609+F609</f>
        <v>4318.1</v>
      </c>
      <c r="E609" s="167">
        <v>962.8</v>
      </c>
      <c r="F609" s="160">
        <v>3355.3</v>
      </c>
      <c r="G609" s="279">
        <v>9762.79</v>
      </c>
      <c r="H609" s="58"/>
      <c r="I609" s="33"/>
      <c r="J609" s="107">
        <f>H609*I609*F609</f>
        <v>0</v>
      </c>
      <c r="K609" s="81"/>
      <c r="L609" s="77"/>
      <c r="M609" s="77"/>
      <c r="N609" s="77"/>
      <c r="O609" s="77"/>
      <c r="P609" s="78"/>
    </row>
    <row r="610" spans="1:16" ht="47.25">
      <c r="A610" s="574"/>
      <c r="B610" s="514">
        <v>11</v>
      </c>
      <c r="C610" s="491" t="s">
        <v>408</v>
      </c>
      <c r="D610" s="160"/>
      <c r="E610" s="167"/>
      <c r="F610" s="160"/>
      <c r="G610" s="537">
        <v>88119.82</v>
      </c>
      <c r="H610" s="58"/>
      <c r="I610" s="33"/>
      <c r="J610" s="107"/>
      <c r="K610" s="112" t="s">
        <v>10</v>
      </c>
      <c r="L610" s="273">
        <v>10078.75</v>
      </c>
      <c r="M610" s="77" t="s">
        <v>648</v>
      </c>
      <c r="N610" s="77">
        <v>27</v>
      </c>
      <c r="O610" s="315">
        <v>97.81</v>
      </c>
      <c r="P610" s="315">
        <v>9980.94</v>
      </c>
    </row>
    <row r="611" spans="1:16" ht="22.5" customHeight="1">
      <c r="A611" s="574"/>
      <c r="B611" s="515"/>
      <c r="C611" s="452"/>
      <c r="D611" s="160">
        <f aca="true" t="shared" si="33" ref="D611:D619">E611+F611</f>
        <v>4293.46</v>
      </c>
      <c r="E611" s="167">
        <v>1770.6</v>
      </c>
      <c r="F611" s="160">
        <v>2522.86</v>
      </c>
      <c r="G611" s="538"/>
      <c r="H611" s="141"/>
      <c r="I611" s="140"/>
      <c r="J611" s="107">
        <f aca="true" t="shared" si="34" ref="J611:J623">H611*I611*F611</f>
        <v>0</v>
      </c>
      <c r="K611" s="112" t="s">
        <v>11</v>
      </c>
      <c r="L611" s="273">
        <v>83822.28</v>
      </c>
      <c r="M611" s="77" t="s">
        <v>648</v>
      </c>
      <c r="N611" s="77">
        <v>228</v>
      </c>
      <c r="O611" s="315">
        <v>586.75</v>
      </c>
      <c r="P611" s="315">
        <v>83822.28</v>
      </c>
    </row>
    <row r="612" spans="1:16" ht="15.75">
      <c r="A612" s="574"/>
      <c r="B612" s="17">
        <v>12</v>
      </c>
      <c r="C612" s="148" t="s">
        <v>409</v>
      </c>
      <c r="D612" s="160">
        <f t="shared" si="33"/>
        <v>4317.1</v>
      </c>
      <c r="E612" s="167">
        <v>1350.7</v>
      </c>
      <c r="F612" s="160">
        <v>2966.4</v>
      </c>
      <c r="G612" s="279">
        <v>197260.81</v>
      </c>
      <c r="H612" s="61"/>
      <c r="I612" s="55"/>
      <c r="J612" s="107">
        <f t="shared" si="34"/>
        <v>0</v>
      </c>
      <c r="K612" s="81"/>
      <c r="L612" s="41"/>
      <c r="M612" s="41"/>
      <c r="N612" s="41"/>
      <c r="O612" s="50"/>
      <c r="P612" s="77"/>
    </row>
    <row r="613" spans="1:16" ht="15.75">
      <c r="A613" s="574"/>
      <c r="B613" s="17">
        <v>13</v>
      </c>
      <c r="C613" s="148" t="s">
        <v>410</v>
      </c>
      <c r="D613" s="160">
        <f t="shared" si="33"/>
        <v>3389.5</v>
      </c>
      <c r="E613" s="168">
        <v>543.5</v>
      </c>
      <c r="F613" s="160">
        <v>2846</v>
      </c>
      <c r="G613" s="279">
        <v>97330.32</v>
      </c>
      <c r="H613" s="141"/>
      <c r="I613" s="140"/>
      <c r="J613" s="107">
        <f t="shared" si="34"/>
        <v>0</v>
      </c>
      <c r="K613" s="112"/>
      <c r="L613" s="77"/>
      <c r="M613" s="78"/>
      <c r="N613" s="77"/>
      <c r="O613" s="78"/>
      <c r="P613" s="78"/>
    </row>
    <row r="614" spans="1:16" ht="15.75">
      <c r="A614" s="574"/>
      <c r="B614" s="17">
        <v>14</v>
      </c>
      <c r="C614" s="148" t="s">
        <v>411</v>
      </c>
      <c r="D614" s="160">
        <f t="shared" si="33"/>
        <v>2550</v>
      </c>
      <c r="E614" s="167">
        <v>510.3</v>
      </c>
      <c r="F614" s="160">
        <v>2039.7</v>
      </c>
      <c r="G614" s="279">
        <v>80478.04</v>
      </c>
      <c r="H614" s="61"/>
      <c r="I614" s="91"/>
      <c r="J614" s="107">
        <f t="shared" si="34"/>
        <v>0</v>
      </c>
      <c r="K614" s="81"/>
      <c r="L614" s="77"/>
      <c r="M614" s="78"/>
      <c r="N614" s="77"/>
      <c r="O614" s="78"/>
      <c r="P614" s="78"/>
    </row>
    <row r="615" spans="1:16" ht="15.75">
      <c r="A615" s="574"/>
      <c r="B615" s="17">
        <v>15</v>
      </c>
      <c r="C615" s="148" t="s">
        <v>412</v>
      </c>
      <c r="D615" s="160">
        <f t="shared" si="33"/>
        <v>552.6</v>
      </c>
      <c r="E615" s="167">
        <v>182.9</v>
      </c>
      <c r="F615" s="160">
        <v>369.7</v>
      </c>
      <c r="G615" s="279">
        <v>6257.27</v>
      </c>
      <c r="H615" s="141"/>
      <c r="I615" s="140"/>
      <c r="J615" s="107">
        <f t="shared" si="34"/>
        <v>0</v>
      </c>
      <c r="K615" s="164"/>
      <c r="L615" s="77"/>
      <c r="M615" s="78"/>
      <c r="N615" s="77"/>
      <c r="O615" s="78"/>
      <c r="P615" s="78"/>
    </row>
    <row r="616" spans="1:16" ht="15.75">
      <c r="A616" s="574"/>
      <c r="B616" s="49">
        <v>16</v>
      </c>
      <c r="C616" s="305" t="s">
        <v>413</v>
      </c>
      <c r="D616" s="160">
        <f t="shared" si="33"/>
        <v>6547.8</v>
      </c>
      <c r="E616" s="167">
        <v>1577.3</v>
      </c>
      <c r="F616" s="160">
        <v>4970.5</v>
      </c>
      <c r="G616" s="279">
        <v>108.61</v>
      </c>
      <c r="H616" s="95"/>
      <c r="I616" s="51"/>
      <c r="J616" s="107">
        <f t="shared" si="34"/>
        <v>0</v>
      </c>
      <c r="K616" s="112"/>
      <c r="L616" s="77"/>
      <c r="M616" s="64"/>
      <c r="N616" s="77"/>
      <c r="O616" s="78"/>
      <c r="P616" s="77"/>
    </row>
    <row r="617" spans="1:16" ht="15.75">
      <c r="A617" s="574"/>
      <c r="B617" s="17">
        <v>17</v>
      </c>
      <c r="C617" s="148" t="s">
        <v>414</v>
      </c>
      <c r="D617" s="160">
        <f t="shared" si="33"/>
        <v>277.3</v>
      </c>
      <c r="E617" s="167">
        <v>69.4</v>
      </c>
      <c r="F617" s="160">
        <v>207.9</v>
      </c>
      <c r="G617" s="279">
        <v>2091.63</v>
      </c>
      <c r="H617" s="141"/>
      <c r="I617" s="140"/>
      <c r="J617" s="107">
        <f t="shared" si="34"/>
        <v>0</v>
      </c>
      <c r="K617" s="112"/>
      <c r="L617" s="77"/>
      <c r="M617" s="78"/>
      <c r="N617" s="77"/>
      <c r="O617" s="78"/>
      <c r="P617" s="78"/>
    </row>
    <row r="618" spans="1:16" ht="15.75">
      <c r="A618" s="574"/>
      <c r="B618" s="32">
        <v>18</v>
      </c>
      <c r="C618" s="149" t="s">
        <v>415</v>
      </c>
      <c r="D618" s="160">
        <f t="shared" si="33"/>
        <v>1831.6000000000001</v>
      </c>
      <c r="E618" s="167">
        <v>553.7</v>
      </c>
      <c r="F618" s="51">
        <v>1277.9</v>
      </c>
      <c r="G618" s="57">
        <v>97300.75</v>
      </c>
      <c r="H618" s="58"/>
      <c r="I618" s="33"/>
      <c r="J618" s="107">
        <f t="shared" si="34"/>
        <v>0</v>
      </c>
      <c r="K618" s="112" t="s">
        <v>12</v>
      </c>
      <c r="L618" s="273">
        <v>35438.61</v>
      </c>
      <c r="M618" s="64" t="s">
        <v>652</v>
      </c>
      <c r="N618" s="41">
        <v>18.9</v>
      </c>
      <c r="O618" s="78"/>
      <c r="P618" s="315">
        <v>27860.24</v>
      </c>
    </row>
    <row r="619" spans="1:16" ht="15.75">
      <c r="A619" s="574"/>
      <c r="B619" s="17">
        <v>19</v>
      </c>
      <c r="C619" s="148" t="s">
        <v>13</v>
      </c>
      <c r="D619" s="147">
        <f t="shared" si="33"/>
        <v>278.7</v>
      </c>
      <c r="E619" s="306">
        <v>139.5</v>
      </c>
      <c r="F619" s="147">
        <v>139.2</v>
      </c>
      <c r="G619" s="300">
        <v>-719.19</v>
      </c>
      <c r="H619" s="58">
        <v>2.92</v>
      </c>
      <c r="I619" s="33">
        <v>9</v>
      </c>
      <c r="J619" s="107">
        <f t="shared" si="34"/>
        <v>3658.176</v>
      </c>
      <c r="K619" s="90" t="s">
        <v>586</v>
      </c>
      <c r="L619" s="77"/>
      <c r="M619" s="78"/>
      <c r="N619" s="77"/>
      <c r="O619" s="78"/>
      <c r="P619" s="77"/>
    </row>
    <row r="620" spans="1:16" ht="15.75">
      <c r="A620" s="574"/>
      <c r="B620" s="17">
        <v>20</v>
      </c>
      <c r="C620" s="149" t="s">
        <v>416</v>
      </c>
      <c r="D620" s="160">
        <f aca="true" t="shared" si="35" ref="D620:D702">E620+F620</f>
        <v>1755</v>
      </c>
      <c r="E620" s="167">
        <v>437.94</v>
      </c>
      <c r="F620" s="160">
        <v>1317.06</v>
      </c>
      <c r="G620" s="281">
        <v>80173.02</v>
      </c>
      <c r="H620" s="57"/>
      <c r="I620" s="51"/>
      <c r="J620" s="107">
        <f t="shared" si="34"/>
        <v>0</v>
      </c>
      <c r="K620" s="112"/>
      <c r="L620" s="41"/>
      <c r="M620" s="64"/>
      <c r="N620" s="77"/>
      <c r="O620" s="80"/>
      <c r="P620" s="77"/>
    </row>
    <row r="621" spans="1:19" ht="15.75">
      <c r="A621" s="574"/>
      <c r="B621" s="17">
        <v>21</v>
      </c>
      <c r="C621" s="148" t="s">
        <v>14</v>
      </c>
      <c r="D621" s="147">
        <f t="shared" si="35"/>
        <v>279.4</v>
      </c>
      <c r="E621" s="306">
        <v>64.1</v>
      </c>
      <c r="F621" s="147">
        <v>215.3</v>
      </c>
      <c r="G621" s="300" t="s">
        <v>760</v>
      </c>
      <c r="H621" s="58"/>
      <c r="I621" s="33"/>
      <c r="J621" s="107">
        <f t="shared" si="34"/>
        <v>0</v>
      </c>
      <c r="K621" s="112"/>
      <c r="L621" s="41"/>
      <c r="M621" s="41"/>
      <c r="N621" s="41"/>
      <c r="O621" s="41"/>
      <c r="P621" s="41"/>
      <c r="S621" s="46"/>
    </row>
    <row r="622" spans="1:19" ht="15.75" customHeight="1">
      <c r="A622" s="574"/>
      <c r="B622" s="17">
        <v>22</v>
      </c>
      <c r="C622" s="148" t="s">
        <v>417</v>
      </c>
      <c r="D622" s="160">
        <f t="shared" si="35"/>
        <v>564.4000000000001</v>
      </c>
      <c r="E622" s="167">
        <v>153.3</v>
      </c>
      <c r="F622" s="160">
        <v>411.1</v>
      </c>
      <c r="G622" s="279">
        <v>1242.72</v>
      </c>
      <c r="H622" s="141"/>
      <c r="I622" s="140"/>
      <c r="J622" s="107">
        <f t="shared" si="34"/>
        <v>0</v>
      </c>
      <c r="K622" s="112"/>
      <c r="L622" s="77"/>
      <c r="M622" s="77"/>
      <c r="N622" s="77"/>
      <c r="O622" s="77"/>
      <c r="P622" s="77"/>
      <c r="S622" s="45"/>
    </row>
    <row r="623" spans="1:19" ht="20.25" customHeight="1">
      <c r="A623" s="574"/>
      <c r="B623" s="514">
        <v>23</v>
      </c>
      <c r="C623" s="491" t="s">
        <v>418</v>
      </c>
      <c r="D623" s="147">
        <v>3019.1</v>
      </c>
      <c r="E623" s="306">
        <f>D623-F623</f>
        <v>974.8</v>
      </c>
      <c r="F623" s="147">
        <v>2044.3</v>
      </c>
      <c r="G623" s="301">
        <v>-25077.11</v>
      </c>
      <c r="H623" s="58">
        <v>2.41</v>
      </c>
      <c r="I623" s="33">
        <v>12</v>
      </c>
      <c r="J623" s="107">
        <f t="shared" si="34"/>
        <v>59121.156</v>
      </c>
      <c r="K623" s="112" t="s">
        <v>16</v>
      </c>
      <c r="L623" s="273">
        <v>34044.05</v>
      </c>
      <c r="M623" s="77" t="s">
        <v>652</v>
      </c>
      <c r="N623" s="77">
        <v>37.5</v>
      </c>
      <c r="O623" s="77"/>
      <c r="P623" s="315">
        <v>34044.05</v>
      </c>
      <c r="S623" s="45"/>
    </row>
    <row r="624" spans="1:19" ht="20.25" customHeight="1">
      <c r="A624" s="574"/>
      <c r="B624" s="515"/>
      <c r="C624" s="452"/>
      <c r="D624" s="147"/>
      <c r="E624" s="306"/>
      <c r="F624" s="147"/>
      <c r="G624" s="237"/>
      <c r="H624" s="58">
        <v>1</v>
      </c>
      <c r="I624" s="33">
        <v>12</v>
      </c>
      <c r="J624" s="107">
        <f>F623*H624*12</f>
        <v>24531.6</v>
      </c>
      <c r="K624" s="90" t="s">
        <v>836</v>
      </c>
      <c r="L624" s="77"/>
      <c r="M624" s="77"/>
      <c r="N624" s="77"/>
      <c r="O624" s="77"/>
      <c r="P624" s="77"/>
      <c r="S624" s="45"/>
    </row>
    <row r="625" spans="1:16" ht="15.75">
      <c r="A625" s="574"/>
      <c r="B625" s="17">
        <v>24</v>
      </c>
      <c r="C625" s="73" t="s">
        <v>419</v>
      </c>
      <c r="D625" s="160">
        <f t="shared" si="35"/>
        <v>550.7</v>
      </c>
      <c r="E625" s="167">
        <v>169.6</v>
      </c>
      <c r="F625" s="160">
        <v>381.1</v>
      </c>
      <c r="G625" s="279">
        <v>67.1</v>
      </c>
      <c r="H625" s="58"/>
      <c r="I625" s="33"/>
      <c r="J625" s="107">
        <f aca="true" t="shared" si="36" ref="J625:J655">H625*I625*F625</f>
        <v>0</v>
      </c>
      <c r="K625" s="90"/>
      <c r="L625" s="41"/>
      <c r="M625" s="78"/>
      <c r="N625" s="77"/>
      <c r="O625" s="80"/>
      <c r="P625" s="77"/>
    </row>
    <row r="626" spans="1:16" ht="15.75">
      <c r="A626" s="574"/>
      <c r="B626" s="32">
        <v>25</v>
      </c>
      <c r="C626" s="76" t="s">
        <v>587</v>
      </c>
      <c r="D626" s="160">
        <f t="shared" si="35"/>
        <v>270.5</v>
      </c>
      <c r="E626" s="167">
        <v>141.4</v>
      </c>
      <c r="F626" s="51">
        <v>129.1</v>
      </c>
      <c r="G626" s="57">
        <v>2388.2</v>
      </c>
      <c r="H626" s="57"/>
      <c r="I626" s="230"/>
      <c r="J626" s="107">
        <f t="shared" si="36"/>
        <v>0</v>
      </c>
      <c r="K626" s="112"/>
      <c r="L626" s="41"/>
      <c r="M626" s="64"/>
      <c r="N626" s="41"/>
      <c r="O626" s="64"/>
      <c r="P626" s="77"/>
    </row>
    <row r="627" spans="1:16" ht="15.75">
      <c r="A627" s="574"/>
      <c r="B627" s="17">
        <v>26</v>
      </c>
      <c r="C627" s="73" t="s">
        <v>588</v>
      </c>
      <c r="D627" s="160">
        <f t="shared" si="35"/>
        <v>275</v>
      </c>
      <c r="E627" s="167">
        <v>75.8</v>
      </c>
      <c r="F627" s="160">
        <v>199.2</v>
      </c>
      <c r="G627" s="279">
        <v>4479.75</v>
      </c>
      <c r="H627" s="141"/>
      <c r="I627" s="140"/>
      <c r="J627" s="107">
        <f t="shared" si="36"/>
        <v>0</v>
      </c>
      <c r="K627" s="112"/>
      <c r="L627" s="77"/>
      <c r="M627" s="78"/>
      <c r="N627" s="77"/>
      <c r="O627" s="78"/>
      <c r="P627" s="77"/>
    </row>
    <row r="628" spans="1:16" ht="15.75">
      <c r="A628" s="574"/>
      <c r="B628" s="17">
        <v>27</v>
      </c>
      <c r="C628" s="73" t="s">
        <v>420</v>
      </c>
      <c r="D628" s="160">
        <f t="shared" si="35"/>
        <v>556.3</v>
      </c>
      <c r="E628" s="167">
        <v>222.7</v>
      </c>
      <c r="F628" s="160">
        <v>333.6</v>
      </c>
      <c r="G628" s="279">
        <v>1591.43</v>
      </c>
      <c r="H628" s="61"/>
      <c r="I628" s="55"/>
      <c r="J628" s="107">
        <f t="shared" si="36"/>
        <v>0</v>
      </c>
      <c r="K628" s="112"/>
      <c r="L628" s="41"/>
      <c r="M628" s="162"/>
      <c r="N628" s="41"/>
      <c r="O628" s="169"/>
      <c r="P628" s="41"/>
    </row>
    <row r="629" spans="1:16" ht="31.5">
      <c r="A629" s="574"/>
      <c r="B629" s="17">
        <v>28</v>
      </c>
      <c r="C629" s="73" t="s">
        <v>15</v>
      </c>
      <c r="D629" s="160">
        <f t="shared" si="35"/>
        <v>277.2</v>
      </c>
      <c r="E629" s="167">
        <v>113.3</v>
      </c>
      <c r="F629" s="160">
        <v>163.9</v>
      </c>
      <c r="G629" s="279">
        <v>2303.53</v>
      </c>
      <c r="H629" s="141"/>
      <c r="I629" s="140"/>
      <c r="J629" s="107">
        <f t="shared" si="36"/>
        <v>0</v>
      </c>
      <c r="K629" s="112" t="s">
        <v>17</v>
      </c>
      <c r="L629" s="273">
        <v>2303.53</v>
      </c>
      <c r="M629" s="78" t="s">
        <v>652</v>
      </c>
      <c r="N629" s="77">
        <v>5</v>
      </c>
      <c r="O629" s="78"/>
      <c r="P629" s="315">
        <v>2303.53</v>
      </c>
    </row>
    <row r="630" spans="1:16" ht="15.75">
      <c r="A630" s="574"/>
      <c r="B630" s="17">
        <v>29</v>
      </c>
      <c r="C630" s="73" t="s">
        <v>421</v>
      </c>
      <c r="D630" s="160">
        <f t="shared" si="35"/>
        <v>273.8</v>
      </c>
      <c r="E630" s="167">
        <v>31.7</v>
      </c>
      <c r="F630" s="160">
        <v>242.1</v>
      </c>
      <c r="G630" s="279">
        <v>2626.86</v>
      </c>
      <c r="H630" s="58">
        <v>3.2</v>
      </c>
      <c r="I630" s="33">
        <v>12</v>
      </c>
      <c r="J630" s="107">
        <f t="shared" si="36"/>
        <v>9296.640000000001</v>
      </c>
      <c r="K630" s="90" t="s">
        <v>18</v>
      </c>
      <c r="L630" s="77"/>
      <c r="M630" s="64"/>
      <c r="N630" s="41"/>
      <c r="O630" s="64"/>
      <c r="P630" s="41" t="s">
        <v>852</v>
      </c>
    </row>
    <row r="631" spans="1:16" ht="15.75">
      <c r="A631" s="574"/>
      <c r="B631" s="17">
        <v>30</v>
      </c>
      <c r="C631" s="73" t="s">
        <v>422</v>
      </c>
      <c r="D631" s="160">
        <f t="shared" si="35"/>
        <v>557</v>
      </c>
      <c r="E631" s="167">
        <v>101.2</v>
      </c>
      <c r="F631" s="160">
        <v>455.8</v>
      </c>
      <c r="G631" s="279">
        <v>18184.97</v>
      </c>
      <c r="H631" s="58"/>
      <c r="I631" s="33"/>
      <c r="J631" s="107">
        <f t="shared" si="36"/>
        <v>0</v>
      </c>
      <c r="K631" s="112" t="s">
        <v>19</v>
      </c>
      <c r="L631" s="273">
        <v>19568.69</v>
      </c>
      <c r="M631" s="78" t="s">
        <v>652</v>
      </c>
      <c r="N631" s="77">
        <v>13.4</v>
      </c>
      <c r="O631" s="336">
        <v>177.01</v>
      </c>
      <c r="P631" s="315">
        <v>19568.69</v>
      </c>
    </row>
    <row r="632" spans="1:16" ht="15.75">
      <c r="A632" s="574"/>
      <c r="B632" s="17">
        <v>31</v>
      </c>
      <c r="C632" s="148" t="s">
        <v>423</v>
      </c>
      <c r="D632" s="147">
        <f t="shared" si="35"/>
        <v>278.6</v>
      </c>
      <c r="E632" s="306">
        <v>105.9</v>
      </c>
      <c r="F632" s="147">
        <v>172.7</v>
      </c>
      <c r="G632" s="300">
        <v>-3339.38</v>
      </c>
      <c r="H632" s="269">
        <v>2.3</v>
      </c>
      <c r="I632" s="270">
        <v>12</v>
      </c>
      <c r="J632" s="107">
        <f t="shared" si="36"/>
        <v>4766.5199999999995</v>
      </c>
      <c r="K632" s="90" t="s">
        <v>20</v>
      </c>
      <c r="L632" s="75">
        <v>9011.88</v>
      </c>
      <c r="M632" s="64" t="s">
        <v>652</v>
      </c>
      <c r="N632" s="41">
        <v>23</v>
      </c>
      <c r="O632" s="398">
        <v>79.05</v>
      </c>
      <c r="P632" s="274">
        <v>9011.88</v>
      </c>
    </row>
    <row r="633" spans="1:16" ht="18" customHeight="1">
      <c r="A633" s="574"/>
      <c r="B633" s="17">
        <v>32</v>
      </c>
      <c r="C633" s="73" t="s">
        <v>424</v>
      </c>
      <c r="D633" s="160">
        <f t="shared" si="35"/>
        <v>1618.1000000000001</v>
      </c>
      <c r="E633" s="167">
        <v>363.2</v>
      </c>
      <c r="F633" s="160">
        <v>1254.9</v>
      </c>
      <c r="G633" s="279">
        <v>1570.19</v>
      </c>
      <c r="H633" s="141"/>
      <c r="I633" s="140"/>
      <c r="J633" s="107">
        <f t="shared" si="36"/>
        <v>0</v>
      </c>
      <c r="K633" s="164"/>
      <c r="L633" s="41"/>
      <c r="M633" s="64"/>
      <c r="N633" s="41"/>
      <c r="O633" s="64"/>
      <c r="P633" s="77"/>
    </row>
    <row r="634" spans="1:16" ht="15.75">
      <c r="A634" s="574"/>
      <c r="B634" s="17">
        <v>33</v>
      </c>
      <c r="C634" s="73" t="s">
        <v>425</v>
      </c>
      <c r="D634" s="160">
        <f t="shared" si="35"/>
        <v>538.6</v>
      </c>
      <c r="E634" s="167">
        <v>215.5</v>
      </c>
      <c r="F634" s="160">
        <v>323.1</v>
      </c>
      <c r="G634" s="279">
        <v>7049.93</v>
      </c>
      <c r="H634" s="141"/>
      <c r="I634" s="140"/>
      <c r="J634" s="107">
        <f t="shared" si="36"/>
        <v>0</v>
      </c>
      <c r="K634" s="164"/>
      <c r="L634" s="41"/>
      <c r="M634" s="64"/>
      <c r="N634" s="77"/>
      <c r="O634" s="78"/>
      <c r="P634" s="77"/>
    </row>
    <row r="635" spans="1:16" ht="15.75">
      <c r="A635" s="574"/>
      <c r="B635" s="17">
        <v>34</v>
      </c>
      <c r="C635" s="148" t="s">
        <v>426</v>
      </c>
      <c r="D635" s="160">
        <f t="shared" si="35"/>
        <v>2670</v>
      </c>
      <c r="E635" s="167">
        <v>558.2</v>
      </c>
      <c r="F635" s="160">
        <v>2111.8</v>
      </c>
      <c r="G635" s="279">
        <v>81377.19</v>
      </c>
      <c r="H635" s="58"/>
      <c r="I635" s="33"/>
      <c r="J635" s="107">
        <f t="shared" si="36"/>
        <v>0</v>
      </c>
      <c r="K635" s="112"/>
      <c r="L635" s="41"/>
      <c r="M635" s="64"/>
      <c r="N635" s="41"/>
      <c r="O635" s="92"/>
      <c r="P635" s="77"/>
    </row>
    <row r="636" spans="1:16" ht="31.5">
      <c r="A636" s="574"/>
      <c r="B636" s="17">
        <v>35</v>
      </c>
      <c r="C636" s="148" t="s">
        <v>427</v>
      </c>
      <c r="D636" s="160">
        <f t="shared" si="35"/>
        <v>552.2</v>
      </c>
      <c r="E636" s="167">
        <v>101.5</v>
      </c>
      <c r="F636" s="160">
        <v>450.7</v>
      </c>
      <c r="G636" s="279">
        <v>11862.95</v>
      </c>
      <c r="H636" s="141"/>
      <c r="I636" s="140"/>
      <c r="J636" s="107">
        <f t="shared" si="36"/>
        <v>0</v>
      </c>
      <c r="K636" s="112" t="s">
        <v>21</v>
      </c>
      <c r="L636" s="41"/>
      <c r="M636" s="64"/>
      <c r="N636" s="41"/>
      <c r="O636" s="64"/>
      <c r="P636" s="77" t="s">
        <v>852</v>
      </c>
    </row>
    <row r="637" spans="1:16" ht="15.75">
      <c r="A637" s="574"/>
      <c r="B637" s="17">
        <v>36</v>
      </c>
      <c r="C637" s="148" t="s">
        <v>428</v>
      </c>
      <c r="D637" s="160">
        <f t="shared" si="35"/>
        <v>275.7</v>
      </c>
      <c r="E637" s="167">
        <v>169.4</v>
      </c>
      <c r="F637" s="160">
        <v>106.3</v>
      </c>
      <c r="G637" s="279">
        <v>598.81</v>
      </c>
      <c r="H637" s="58"/>
      <c r="I637" s="33"/>
      <c r="J637" s="107">
        <f t="shared" si="36"/>
        <v>0</v>
      </c>
      <c r="K637" s="112"/>
      <c r="L637" s="41"/>
      <c r="M637" s="64"/>
      <c r="N637" s="41"/>
      <c r="O637" s="170"/>
      <c r="P637" s="77"/>
    </row>
    <row r="638" spans="1:16" ht="15.75">
      <c r="A638" s="574"/>
      <c r="B638" s="17">
        <v>37</v>
      </c>
      <c r="C638" s="148" t="s">
        <v>429</v>
      </c>
      <c r="D638" s="160">
        <f t="shared" si="35"/>
        <v>274.40000000000003</v>
      </c>
      <c r="E638" s="167">
        <v>37.6</v>
      </c>
      <c r="F638" s="160">
        <v>236.8</v>
      </c>
      <c r="G638" s="279">
        <v>5809.28</v>
      </c>
      <c r="H638" s="61"/>
      <c r="I638" s="55"/>
      <c r="J638" s="107">
        <f t="shared" si="36"/>
        <v>0</v>
      </c>
      <c r="K638" s="112" t="s">
        <v>604</v>
      </c>
      <c r="L638" s="75">
        <v>12214.15</v>
      </c>
      <c r="M638" s="162" t="s">
        <v>672</v>
      </c>
      <c r="N638" s="41">
        <v>25</v>
      </c>
      <c r="O638" s="169"/>
      <c r="P638" s="315">
        <v>12105.52</v>
      </c>
    </row>
    <row r="639" spans="1:16" ht="15.75">
      <c r="A639" s="574"/>
      <c r="B639" s="17">
        <v>38</v>
      </c>
      <c r="C639" s="73" t="s">
        <v>430</v>
      </c>
      <c r="D639" s="160">
        <f t="shared" si="35"/>
        <v>276.29999999999995</v>
      </c>
      <c r="E639" s="167">
        <v>138.6</v>
      </c>
      <c r="F639" s="160">
        <v>137.7</v>
      </c>
      <c r="G639" s="279">
        <v>2518.53</v>
      </c>
      <c r="H639" s="58"/>
      <c r="I639" s="33"/>
      <c r="J639" s="107">
        <f t="shared" si="36"/>
        <v>0</v>
      </c>
      <c r="K639" s="112"/>
      <c r="L639" s="41"/>
      <c r="M639" s="64"/>
      <c r="N639" s="41"/>
      <c r="O639" s="64"/>
      <c r="P639" s="77"/>
    </row>
    <row r="640" spans="1:16" ht="15.75">
      <c r="A640" s="574"/>
      <c r="B640" s="17">
        <v>39</v>
      </c>
      <c r="C640" s="73" t="s">
        <v>431</v>
      </c>
      <c r="D640" s="160">
        <f t="shared" si="35"/>
        <v>273.4</v>
      </c>
      <c r="E640" s="167">
        <v>66.7</v>
      </c>
      <c r="F640" s="160">
        <v>206.7</v>
      </c>
      <c r="G640" s="279">
        <v>4657.65</v>
      </c>
      <c r="H640" s="141"/>
      <c r="I640" s="140"/>
      <c r="J640" s="107">
        <f t="shared" si="36"/>
        <v>0</v>
      </c>
      <c r="K640" s="112"/>
      <c r="L640" s="41"/>
      <c r="M640" s="64"/>
      <c r="N640" s="77"/>
      <c r="O640" s="78"/>
      <c r="P640" s="77"/>
    </row>
    <row r="641" spans="1:16" ht="15.75">
      <c r="A641" s="574"/>
      <c r="B641" s="17">
        <v>40</v>
      </c>
      <c r="C641" s="73" t="s">
        <v>432</v>
      </c>
      <c r="D641" s="160">
        <f t="shared" si="35"/>
        <v>609.2</v>
      </c>
      <c r="E641" s="167">
        <v>207.1</v>
      </c>
      <c r="F641" s="160">
        <v>402.1</v>
      </c>
      <c r="G641" s="279">
        <v>2876.66</v>
      </c>
      <c r="H641" s="61"/>
      <c r="I641" s="55"/>
      <c r="J641" s="107">
        <f t="shared" si="36"/>
        <v>0</v>
      </c>
      <c r="K641" s="112"/>
      <c r="L641" s="41"/>
      <c r="M641" s="41"/>
      <c r="N641" s="77"/>
      <c r="O641" s="79"/>
      <c r="P641" s="77"/>
    </row>
    <row r="642" spans="1:16" ht="15.75">
      <c r="A642" s="574"/>
      <c r="B642" s="17">
        <v>41</v>
      </c>
      <c r="C642" s="73" t="s">
        <v>433</v>
      </c>
      <c r="D642" s="160">
        <f t="shared" si="35"/>
        <v>2650.1</v>
      </c>
      <c r="E642" s="167">
        <v>1013.9</v>
      </c>
      <c r="F642" s="160">
        <v>1636.2</v>
      </c>
      <c r="G642" s="279">
        <v>764.66</v>
      </c>
      <c r="H642" s="58"/>
      <c r="I642" s="33"/>
      <c r="J642" s="107">
        <f t="shared" si="36"/>
        <v>0</v>
      </c>
      <c r="K642" s="112"/>
      <c r="L642" s="41"/>
      <c r="M642" s="64"/>
      <c r="N642" s="77"/>
      <c r="O642" s="80"/>
      <c r="P642" s="77"/>
    </row>
    <row r="643" spans="1:16" ht="15" customHeight="1">
      <c r="A643" s="574"/>
      <c r="B643" s="17">
        <v>42</v>
      </c>
      <c r="C643" s="149" t="s">
        <v>434</v>
      </c>
      <c r="D643" s="147">
        <f t="shared" si="35"/>
        <v>559</v>
      </c>
      <c r="E643" s="306">
        <v>103.8</v>
      </c>
      <c r="F643" s="147">
        <v>455.2</v>
      </c>
      <c r="G643" s="307">
        <v>-1025.46</v>
      </c>
      <c r="H643" s="57"/>
      <c r="I643" s="51"/>
      <c r="J643" s="107">
        <f t="shared" si="36"/>
        <v>0</v>
      </c>
      <c r="K643" s="264"/>
      <c r="L643" s="102"/>
      <c r="M643" s="171"/>
      <c r="N643" s="239"/>
      <c r="O643" s="172"/>
      <c r="P643" s="239"/>
    </row>
    <row r="644" spans="1:16" ht="15.75">
      <c r="A644" s="574"/>
      <c r="B644" s="17">
        <v>43</v>
      </c>
      <c r="C644" s="73" t="s">
        <v>435</v>
      </c>
      <c r="D644" s="160">
        <f t="shared" si="35"/>
        <v>273.5</v>
      </c>
      <c r="E644" s="167">
        <v>106.7</v>
      </c>
      <c r="F644" s="160">
        <v>166.8</v>
      </c>
      <c r="G644" s="279">
        <v>2953.1</v>
      </c>
      <c r="H644" s="58">
        <v>1.5</v>
      </c>
      <c r="I644" s="33">
        <v>12</v>
      </c>
      <c r="J644" s="107">
        <f t="shared" si="36"/>
        <v>3002.4</v>
      </c>
      <c r="K644" s="90" t="s">
        <v>905</v>
      </c>
      <c r="L644" s="41"/>
      <c r="M644" s="64"/>
      <c r="N644" s="77"/>
      <c r="O644" s="173"/>
      <c r="P644" s="77" t="s">
        <v>852</v>
      </c>
    </row>
    <row r="645" spans="1:16" ht="15.75">
      <c r="A645" s="574"/>
      <c r="B645" s="17">
        <v>44</v>
      </c>
      <c r="C645" s="73" t="s">
        <v>436</v>
      </c>
      <c r="D645" s="160">
        <f t="shared" si="35"/>
        <v>590</v>
      </c>
      <c r="E645" s="168">
        <v>169.6</v>
      </c>
      <c r="F645" s="160">
        <v>420.4</v>
      </c>
      <c r="G645" s="279">
        <v>10005.63</v>
      </c>
      <c r="H645" s="58"/>
      <c r="I645" s="33"/>
      <c r="J645" s="107">
        <f t="shared" si="36"/>
        <v>0</v>
      </c>
      <c r="K645" s="81"/>
      <c r="L645" s="41"/>
      <c r="M645" s="64"/>
      <c r="N645" s="77"/>
      <c r="O645" s="79"/>
      <c r="P645" s="41"/>
    </row>
    <row r="646" spans="1:16" ht="15.75">
      <c r="A646" s="574"/>
      <c r="B646" s="17">
        <v>45</v>
      </c>
      <c r="C646" s="73" t="s">
        <v>437</v>
      </c>
      <c r="D646" s="160">
        <f t="shared" si="35"/>
        <v>278.59999999999997</v>
      </c>
      <c r="E646" s="168">
        <v>36.9</v>
      </c>
      <c r="F646" s="160">
        <v>241.7</v>
      </c>
      <c r="G646" s="279">
        <v>7384.17</v>
      </c>
      <c r="H646" s="61"/>
      <c r="I646" s="55"/>
      <c r="J646" s="107">
        <f t="shared" si="36"/>
        <v>0</v>
      </c>
      <c r="K646" s="81"/>
      <c r="L646" s="41"/>
      <c r="M646" s="64"/>
      <c r="N646" s="77"/>
      <c r="O646" s="80"/>
      <c r="P646" s="77"/>
    </row>
    <row r="647" spans="1:16" ht="15.75">
      <c r="A647" s="574"/>
      <c r="B647" s="17">
        <v>46</v>
      </c>
      <c r="C647" s="73" t="s">
        <v>438</v>
      </c>
      <c r="D647" s="160">
        <f t="shared" si="35"/>
        <v>272.6</v>
      </c>
      <c r="E647" s="168">
        <v>75.9</v>
      </c>
      <c r="F647" s="160">
        <v>196.7</v>
      </c>
      <c r="G647" s="279">
        <v>5789.03</v>
      </c>
      <c r="H647" s="141"/>
      <c r="I647" s="140"/>
      <c r="J647" s="107">
        <f t="shared" si="36"/>
        <v>0</v>
      </c>
      <c r="K647" s="90" t="s">
        <v>604</v>
      </c>
      <c r="L647" s="75">
        <v>988.99</v>
      </c>
      <c r="M647" s="64" t="s">
        <v>651</v>
      </c>
      <c r="N647" s="77">
        <v>3</v>
      </c>
      <c r="O647" s="78"/>
      <c r="P647" s="332">
        <v>988.99</v>
      </c>
    </row>
    <row r="648" spans="1:16" ht="15.75">
      <c r="A648" s="574"/>
      <c r="B648" s="17">
        <v>47</v>
      </c>
      <c r="C648" s="148" t="s">
        <v>439</v>
      </c>
      <c r="D648" s="147">
        <f t="shared" si="35"/>
        <v>549</v>
      </c>
      <c r="E648" s="306">
        <v>125.2</v>
      </c>
      <c r="F648" s="147">
        <v>423.8</v>
      </c>
      <c r="G648" s="300">
        <v>-2804.19</v>
      </c>
      <c r="H648" s="141"/>
      <c r="I648" s="140"/>
      <c r="J648" s="107">
        <f t="shared" si="36"/>
        <v>0</v>
      </c>
      <c r="K648" s="90"/>
      <c r="L648" s="41"/>
      <c r="M648" s="64"/>
      <c r="N648" s="41"/>
      <c r="O648" s="64"/>
      <c r="P648" s="41"/>
    </row>
    <row r="649" spans="1:16" ht="15.75">
      <c r="A649" s="574"/>
      <c r="B649" s="17">
        <v>48</v>
      </c>
      <c r="C649" s="148" t="s">
        <v>440</v>
      </c>
      <c r="D649" s="160">
        <f t="shared" si="35"/>
        <v>278.6</v>
      </c>
      <c r="E649" s="168">
        <v>134.8</v>
      </c>
      <c r="F649" s="160">
        <v>143.8</v>
      </c>
      <c r="G649" s="279">
        <v>3316.31</v>
      </c>
      <c r="H649" s="141"/>
      <c r="I649" s="140"/>
      <c r="J649" s="107">
        <f t="shared" si="36"/>
        <v>0</v>
      </c>
      <c r="K649" s="90"/>
      <c r="L649" s="110"/>
      <c r="M649" s="64"/>
      <c r="N649" s="77"/>
      <c r="O649" s="78"/>
      <c r="P649" s="78"/>
    </row>
    <row r="650" spans="1:16" ht="15.75">
      <c r="A650" s="574"/>
      <c r="B650" s="17">
        <v>49</v>
      </c>
      <c r="C650" s="148" t="s">
        <v>441</v>
      </c>
      <c r="D650" s="147">
        <f t="shared" si="35"/>
        <v>1678</v>
      </c>
      <c r="E650" s="306">
        <v>708.2</v>
      </c>
      <c r="F650" s="147">
        <v>969.8</v>
      </c>
      <c r="G650" s="300">
        <v>-2611.69</v>
      </c>
      <c r="H650" s="58"/>
      <c r="I650" s="108"/>
      <c r="J650" s="107">
        <f t="shared" si="36"/>
        <v>0</v>
      </c>
      <c r="K650" s="197"/>
      <c r="L650" s="87"/>
      <c r="M650" s="214"/>
      <c r="N650" s="87"/>
      <c r="O650" s="87"/>
      <c r="P650" s="41"/>
    </row>
    <row r="651" spans="1:16" ht="15.75">
      <c r="A651" s="574"/>
      <c r="B651" s="17">
        <v>50</v>
      </c>
      <c r="C651" s="148" t="s">
        <v>442</v>
      </c>
      <c r="D651" s="160">
        <f t="shared" si="35"/>
        <v>284.29999999999995</v>
      </c>
      <c r="E651" s="168">
        <v>70.1</v>
      </c>
      <c r="F651" s="160">
        <v>214.2</v>
      </c>
      <c r="G651" s="279">
        <v>2713.33</v>
      </c>
      <c r="H651" s="61"/>
      <c r="I651" s="55"/>
      <c r="J651" s="107">
        <f t="shared" si="36"/>
        <v>0</v>
      </c>
      <c r="K651" s="81"/>
      <c r="L651" s="41"/>
      <c r="M651" s="41"/>
      <c r="N651" s="77"/>
      <c r="O651" s="79"/>
      <c r="P651" s="77"/>
    </row>
    <row r="652" spans="1:16" ht="15.75">
      <c r="A652" s="574"/>
      <c r="B652" s="17">
        <v>51</v>
      </c>
      <c r="C652" s="148" t="s">
        <v>443</v>
      </c>
      <c r="D652" s="160">
        <f t="shared" si="35"/>
        <v>548.7</v>
      </c>
      <c r="E652" s="168">
        <v>141.9</v>
      </c>
      <c r="F652" s="160">
        <v>406.8</v>
      </c>
      <c r="G652" s="279">
        <v>16197.7</v>
      </c>
      <c r="H652" s="141"/>
      <c r="I652" s="140"/>
      <c r="J652" s="107">
        <f t="shared" si="36"/>
        <v>0</v>
      </c>
      <c r="K652" s="90" t="s">
        <v>22</v>
      </c>
      <c r="L652" s="75">
        <v>16197.7</v>
      </c>
      <c r="M652" s="64" t="s">
        <v>652</v>
      </c>
      <c r="N652" s="77">
        <v>18</v>
      </c>
      <c r="O652" s="332">
        <v>104.19</v>
      </c>
      <c r="P652" s="332">
        <v>16093.51</v>
      </c>
    </row>
    <row r="653" spans="1:16" ht="15.75">
      <c r="A653" s="574"/>
      <c r="B653" s="17">
        <v>52</v>
      </c>
      <c r="C653" s="148" t="s">
        <v>444</v>
      </c>
      <c r="D653" s="160">
        <f t="shared" si="35"/>
        <v>552.1</v>
      </c>
      <c r="E653" s="168">
        <v>114.1</v>
      </c>
      <c r="F653" s="160">
        <v>438</v>
      </c>
      <c r="G653" s="279">
        <v>2600.2</v>
      </c>
      <c r="H653" s="61"/>
      <c r="I653" s="69"/>
      <c r="J653" s="107">
        <f t="shared" si="36"/>
        <v>0</v>
      </c>
      <c r="K653" s="81"/>
      <c r="L653" s="41"/>
      <c r="M653" s="162"/>
      <c r="N653" s="77"/>
      <c r="O653" s="174"/>
      <c r="P653" s="77"/>
    </row>
    <row r="654" spans="1:16" ht="15.75">
      <c r="A654" s="574"/>
      <c r="B654" s="17">
        <v>53</v>
      </c>
      <c r="C654" s="148" t="s">
        <v>445</v>
      </c>
      <c r="D654" s="160">
        <f t="shared" si="35"/>
        <v>3388.1</v>
      </c>
      <c r="E654" s="168">
        <v>1239.5</v>
      </c>
      <c r="F654" s="160">
        <v>2148.6</v>
      </c>
      <c r="G654" s="279">
        <v>15226.4</v>
      </c>
      <c r="H654" s="58">
        <v>3</v>
      </c>
      <c r="I654" s="33">
        <v>12</v>
      </c>
      <c r="J654" s="107">
        <f t="shared" si="36"/>
        <v>77349.59999999999</v>
      </c>
      <c r="K654" s="90" t="s">
        <v>23</v>
      </c>
      <c r="L654" s="41"/>
      <c r="M654" s="64"/>
      <c r="N654" s="77"/>
      <c r="O654" s="80"/>
      <c r="P654" s="77" t="s">
        <v>852</v>
      </c>
    </row>
    <row r="655" spans="1:16" ht="15.75">
      <c r="A655" s="574"/>
      <c r="B655" s="17">
        <v>54</v>
      </c>
      <c r="C655" s="148" t="s">
        <v>446</v>
      </c>
      <c r="D655" s="160">
        <f t="shared" si="35"/>
        <v>270.9</v>
      </c>
      <c r="E655" s="168">
        <v>110.3</v>
      </c>
      <c r="F655" s="160">
        <v>160.6</v>
      </c>
      <c r="G655" s="279">
        <v>1895.25</v>
      </c>
      <c r="H655" s="141"/>
      <c r="I655" s="140"/>
      <c r="J655" s="107">
        <f t="shared" si="36"/>
        <v>0</v>
      </c>
      <c r="K655" s="81"/>
      <c r="L655" s="41"/>
      <c r="M655" s="64"/>
      <c r="N655" s="107"/>
      <c r="O655" s="175"/>
      <c r="P655" s="77"/>
    </row>
    <row r="656" spans="1:16" ht="31.5">
      <c r="A656" s="574"/>
      <c r="B656" s="32">
        <v>55</v>
      </c>
      <c r="C656" s="149" t="s">
        <v>447</v>
      </c>
      <c r="D656" s="160"/>
      <c r="E656" s="168"/>
      <c r="F656" s="160"/>
      <c r="G656" s="57">
        <v>45342.46</v>
      </c>
      <c r="H656" s="57">
        <v>3</v>
      </c>
      <c r="I656" s="51">
        <v>8</v>
      </c>
      <c r="J656" s="107">
        <v>67968</v>
      </c>
      <c r="K656" s="90" t="s">
        <v>24</v>
      </c>
      <c r="L656" s="75">
        <v>155112.06</v>
      </c>
      <c r="M656" s="64" t="s">
        <v>672</v>
      </c>
      <c r="N656" s="107">
        <v>79.4</v>
      </c>
      <c r="O656" s="175"/>
      <c r="P656" s="315">
        <v>153606.23</v>
      </c>
    </row>
    <row r="657" spans="1:16" ht="15.75">
      <c r="A657" s="574"/>
      <c r="B657" s="17">
        <v>56</v>
      </c>
      <c r="C657" s="148" t="s">
        <v>448</v>
      </c>
      <c r="D657" s="160">
        <f t="shared" si="35"/>
        <v>272.6</v>
      </c>
      <c r="E657" s="168">
        <v>74.9</v>
      </c>
      <c r="F657" s="160">
        <v>197.7</v>
      </c>
      <c r="G657" s="279">
        <v>7653.3</v>
      </c>
      <c r="H657" s="141"/>
      <c r="I657" s="140"/>
      <c r="J657" s="107">
        <f>H657*I657*F657</f>
        <v>0</v>
      </c>
      <c r="K657" s="81"/>
      <c r="L657" s="41"/>
      <c r="M657" s="64"/>
      <c r="N657" s="107"/>
      <c r="O657" s="175"/>
      <c r="P657" s="78"/>
    </row>
    <row r="658" spans="1:16" ht="15.75">
      <c r="A658" s="574"/>
      <c r="B658" s="32">
        <v>57</v>
      </c>
      <c r="C658" s="149" t="s">
        <v>449</v>
      </c>
      <c r="D658" s="160">
        <f t="shared" si="35"/>
        <v>3397.2000000000003</v>
      </c>
      <c r="E658" s="168">
        <v>1103.4</v>
      </c>
      <c r="F658" s="51">
        <v>2293.8</v>
      </c>
      <c r="G658" s="57">
        <v>19147.29</v>
      </c>
      <c r="H658" s="86"/>
      <c r="I658" s="176"/>
      <c r="J658" s="107">
        <f>H658*I658*F658</f>
        <v>0</v>
      </c>
      <c r="K658" s="81"/>
      <c r="L658" s="41"/>
      <c r="M658" s="41"/>
      <c r="N658" s="107"/>
      <c r="O658" s="177"/>
      <c r="P658" s="77"/>
    </row>
    <row r="659" spans="1:16" ht="15.75">
      <c r="A659" s="574"/>
      <c r="B659" s="17">
        <v>58</v>
      </c>
      <c r="C659" s="148" t="s">
        <v>450</v>
      </c>
      <c r="D659" s="160">
        <f t="shared" si="35"/>
        <v>277.7</v>
      </c>
      <c r="E659" s="168">
        <v>170.5</v>
      </c>
      <c r="F659" s="160">
        <v>107.2</v>
      </c>
      <c r="G659" s="279">
        <v>4391.94</v>
      </c>
      <c r="H659" s="58"/>
      <c r="I659" s="33"/>
      <c r="J659" s="107">
        <f>H659*I659*F659</f>
        <v>0</v>
      </c>
      <c r="K659" s="90" t="s">
        <v>25</v>
      </c>
      <c r="L659" s="75">
        <v>5280.52</v>
      </c>
      <c r="M659" s="64" t="s">
        <v>652</v>
      </c>
      <c r="N659" s="107">
        <v>17</v>
      </c>
      <c r="O659" s="388">
        <v>47.68</v>
      </c>
      <c r="P659" s="315">
        <v>5280.52</v>
      </c>
    </row>
    <row r="660" spans="1:16" ht="15.75">
      <c r="A660" s="574"/>
      <c r="B660" s="17">
        <v>59</v>
      </c>
      <c r="C660" s="148" t="s">
        <v>451</v>
      </c>
      <c r="D660" s="147">
        <f t="shared" si="35"/>
        <v>549.1</v>
      </c>
      <c r="E660" s="306">
        <v>94.2</v>
      </c>
      <c r="F660" s="147">
        <v>454.9</v>
      </c>
      <c r="G660" s="307">
        <v>-750.29</v>
      </c>
      <c r="H660" s="58"/>
      <c r="I660" s="33"/>
      <c r="J660" s="107">
        <f>H660*I660*F660</f>
        <v>0</v>
      </c>
      <c r="K660" s="81"/>
      <c r="L660" s="77"/>
      <c r="M660" s="78"/>
      <c r="N660" s="107"/>
      <c r="O660" s="178"/>
      <c r="P660" s="77"/>
    </row>
    <row r="661" spans="1:16" ht="15.75">
      <c r="A661" s="574"/>
      <c r="B661" s="17">
        <v>60</v>
      </c>
      <c r="C661" s="148" t="s">
        <v>452</v>
      </c>
      <c r="D661" s="160">
        <f t="shared" si="35"/>
        <v>2619.7</v>
      </c>
      <c r="E661" s="168">
        <v>872.7</v>
      </c>
      <c r="F661" s="160">
        <v>1747</v>
      </c>
      <c r="G661" s="279">
        <v>20519.31</v>
      </c>
      <c r="H661" s="58"/>
      <c r="I661" s="33"/>
      <c r="J661" s="107">
        <f>H661*I661*F661</f>
        <v>0</v>
      </c>
      <c r="K661" s="90"/>
      <c r="L661" s="77"/>
      <c r="M661" s="78"/>
      <c r="N661" s="107"/>
      <c r="O661" s="175"/>
      <c r="P661" s="77"/>
    </row>
    <row r="662" spans="1:16" ht="31.5">
      <c r="A662" s="574"/>
      <c r="B662" s="514">
        <v>61</v>
      </c>
      <c r="C662" s="491" t="s">
        <v>453</v>
      </c>
      <c r="D662" s="160"/>
      <c r="E662" s="168"/>
      <c r="F662" s="160"/>
      <c r="G662" s="537">
        <v>659726.6</v>
      </c>
      <c r="H662" s="58"/>
      <c r="I662" s="33"/>
      <c r="J662" s="107"/>
      <c r="K662" s="90" t="s">
        <v>26</v>
      </c>
      <c r="L662" s="75">
        <v>2200</v>
      </c>
      <c r="M662" s="41"/>
      <c r="N662" s="41"/>
      <c r="O662" s="41"/>
      <c r="P662" s="274">
        <v>2200</v>
      </c>
    </row>
    <row r="663" spans="1:16" ht="15.75">
      <c r="A663" s="574"/>
      <c r="B663" s="515"/>
      <c r="C663" s="452"/>
      <c r="D663" s="160">
        <f t="shared" si="35"/>
        <v>15386.8</v>
      </c>
      <c r="E663" s="168">
        <v>5333.2</v>
      </c>
      <c r="F663" s="51">
        <v>10053.6</v>
      </c>
      <c r="G663" s="538"/>
      <c r="H663" s="58">
        <v>4</v>
      </c>
      <c r="I663" s="93">
        <v>12</v>
      </c>
      <c r="J663" s="107">
        <f>H663*I663*F663</f>
        <v>482572.80000000005</v>
      </c>
      <c r="K663" s="90" t="s">
        <v>586</v>
      </c>
      <c r="L663" s="41"/>
      <c r="M663" s="162"/>
      <c r="N663" s="107"/>
      <c r="O663" s="179"/>
      <c r="P663" s="77"/>
    </row>
    <row r="664" spans="1:16" ht="15.75">
      <c r="A664" s="574"/>
      <c r="B664" s="17">
        <v>62</v>
      </c>
      <c r="C664" s="148" t="s">
        <v>561</v>
      </c>
      <c r="D664" s="160">
        <f t="shared" si="35"/>
        <v>1269.3</v>
      </c>
      <c r="E664" s="168">
        <v>259.3</v>
      </c>
      <c r="F664" s="160">
        <v>1010</v>
      </c>
      <c r="G664" s="279">
        <v>11690.52</v>
      </c>
      <c r="H664" s="58"/>
      <c r="I664" s="93"/>
      <c r="J664" s="107">
        <f>H664*I664*F664</f>
        <v>0</v>
      </c>
      <c r="K664" s="81"/>
      <c r="L664" s="41"/>
      <c r="M664" s="41"/>
      <c r="N664" s="107"/>
      <c r="O664" s="177"/>
      <c r="P664" s="77"/>
    </row>
    <row r="665" spans="1:16" ht="31.5">
      <c r="A665" s="574"/>
      <c r="B665" s="514">
        <v>63</v>
      </c>
      <c r="C665" s="491" t="s">
        <v>454</v>
      </c>
      <c r="D665" s="160"/>
      <c r="E665" s="168"/>
      <c r="F665" s="160"/>
      <c r="G665" s="537">
        <v>20839.96</v>
      </c>
      <c r="H665" s="537"/>
      <c r="I665" s="614"/>
      <c r="J665" s="531">
        <f>H668*I668*F668</f>
        <v>0</v>
      </c>
      <c r="K665" s="90" t="s">
        <v>27</v>
      </c>
      <c r="L665" s="333">
        <v>856.645</v>
      </c>
      <c r="M665" s="41"/>
      <c r="N665" s="107"/>
      <c r="O665" s="177"/>
      <c r="P665" s="315">
        <v>856.65</v>
      </c>
    </row>
    <row r="666" spans="1:16" ht="31.5">
      <c r="A666" s="574"/>
      <c r="B666" s="490"/>
      <c r="C666" s="451"/>
      <c r="D666" s="160"/>
      <c r="E666" s="168"/>
      <c r="F666" s="160"/>
      <c r="G666" s="519"/>
      <c r="H666" s="519"/>
      <c r="I666" s="615"/>
      <c r="J666" s="545"/>
      <c r="K666" s="90" t="s">
        <v>28</v>
      </c>
      <c r="L666" s="333">
        <v>7453.99</v>
      </c>
      <c r="M666" s="41"/>
      <c r="N666" s="107"/>
      <c r="O666" s="177"/>
      <c r="P666" s="405">
        <v>7453.99</v>
      </c>
    </row>
    <row r="667" spans="1:16" ht="15.75">
      <c r="A667" s="574"/>
      <c r="B667" s="490"/>
      <c r="C667" s="451"/>
      <c r="D667" s="160"/>
      <c r="E667" s="168"/>
      <c r="F667" s="160"/>
      <c r="G667" s="519"/>
      <c r="H667" s="519"/>
      <c r="I667" s="615"/>
      <c r="J667" s="545"/>
      <c r="K667" s="90" t="s">
        <v>823</v>
      </c>
      <c r="L667" s="333">
        <v>51448</v>
      </c>
      <c r="M667" s="41"/>
      <c r="N667" s="107"/>
      <c r="O667" s="177"/>
      <c r="P667" s="315">
        <v>51448</v>
      </c>
    </row>
    <row r="668" spans="1:16" ht="15.75">
      <c r="A668" s="574"/>
      <c r="B668" s="515"/>
      <c r="C668" s="452"/>
      <c r="D668" s="160">
        <f t="shared" si="35"/>
        <v>1253.8000000000002</v>
      </c>
      <c r="E668" s="168">
        <v>367.1</v>
      </c>
      <c r="F668" s="51">
        <v>886.7</v>
      </c>
      <c r="G668" s="538"/>
      <c r="H668" s="538"/>
      <c r="I668" s="616"/>
      <c r="J668" s="532"/>
      <c r="K668" s="90" t="s">
        <v>761</v>
      </c>
      <c r="L668" s="75">
        <v>343367.02</v>
      </c>
      <c r="M668" s="41"/>
      <c r="N668" s="107"/>
      <c r="O668" s="177"/>
      <c r="P668" s="315">
        <v>343367.02</v>
      </c>
    </row>
    <row r="669" spans="1:16" ht="15.75">
      <c r="A669" s="574"/>
      <c r="B669" s="17">
        <v>64</v>
      </c>
      <c r="C669" s="149" t="s">
        <v>455</v>
      </c>
      <c r="D669" s="160">
        <f t="shared" si="35"/>
        <v>1262.6999999999998</v>
      </c>
      <c r="E669" s="168">
        <v>390.4</v>
      </c>
      <c r="F669" s="160">
        <v>872.3</v>
      </c>
      <c r="G669" s="281">
        <v>12369.96</v>
      </c>
      <c r="H669" s="57"/>
      <c r="I669" s="94"/>
      <c r="J669" s="107">
        <f aca="true" t="shared" si="37" ref="J669:J677">H669*I669*F669</f>
        <v>0</v>
      </c>
      <c r="K669" s="81"/>
      <c r="L669" s="41"/>
      <c r="M669" s="41"/>
      <c r="N669" s="107"/>
      <c r="O669" s="177"/>
      <c r="P669" s="77"/>
    </row>
    <row r="670" spans="1:16" ht="31.5">
      <c r="A670" s="574"/>
      <c r="B670" s="17">
        <v>65</v>
      </c>
      <c r="C670" s="148" t="s">
        <v>456</v>
      </c>
      <c r="D670" s="160">
        <f t="shared" si="35"/>
        <v>1516.8000000000002</v>
      </c>
      <c r="E670" s="168">
        <v>374.4</v>
      </c>
      <c r="F670" s="160">
        <v>1142.4</v>
      </c>
      <c r="G670" s="279">
        <v>41156.5</v>
      </c>
      <c r="H670" s="141"/>
      <c r="I670" s="140"/>
      <c r="J670" s="107">
        <f t="shared" si="37"/>
        <v>0</v>
      </c>
      <c r="K670" s="112" t="s">
        <v>29</v>
      </c>
      <c r="L670" s="273">
        <v>41156.49</v>
      </c>
      <c r="M670" s="64" t="s">
        <v>651</v>
      </c>
      <c r="N670" s="107">
        <v>2</v>
      </c>
      <c r="O670" s="388">
        <v>374.11</v>
      </c>
      <c r="P670" s="315">
        <v>40782.38</v>
      </c>
    </row>
    <row r="671" spans="1:16" ht="15.75">
      <c r="A671" s="574"/>
      <c r="B671" s="17">
        <v>66</v>
      </c>
      <c r="C671" s="148" t="s">
        <v>457</v>
      </c>
      <c r="D671" s="160">
        <f t="shared" si="35"/>
        <v>1030.3</v>
      </c>
      <c r="E671" s="168">
        <v>278</v>
      </c>
      <c r="F671" s="160">
        <v>752.3</v>
      </c>
      <c r="G671" s="279">
        <v>27397.61</v>
      </c>
      <c r="H671" s="141"/>
      <c r="I671" s="140"/>
      <c r="J671" s="107">
        <f t="shared" si="37"/>
        <v>0</v>
      </c>
      <c r="K671" s="81"/>
      <c r="L671" s="77"/>
      <c r="M671" s="64"/>
      <c r="N671" s="107"/>
      <c r="O671" s="175"/>
      <c r="P671" s="78"/>
    </row>
    <row r="672" spans="1:16" ht="15.75">
      <c r="A672" s="574"/>
      <c r="B672" s="17">
        <v>67</v>
      </c>
      <c r="C672" s="148" t="s">
        <v>458</v>
      </c>
      <c r="D672" s="160">
        <f t="shared" si="35"/>
        <v>2054.2</v>
      </c>
      <c r="E672" s="168">
        <v>652.2</v>
      </c>
      <c r="F672" s="160">
        <v>1402</v>
      </c>
      <c r="G672" s="279">
        <v>49302.28</v>
      </c>
      <c r="H672" s="141"/>
      <c r="I672" s="140"/>
      <c r="J672" s="107">
        <f t="shared" si="37"/>
        <v>0</v>
      </c>
      <c r="K672" s="81"/>
      <c r="L672" s="77"/>
      <c r="M672" s="64"/>
      <c r="N672" s="107"/>
      <c r="O672" s="175"/>
      <c r="P672" s="78"/>
    </row>
    <row r="673" spans="1:16" ht="15.75">
      <c r="A673" s="574"/>
      <c r="B673" s="32">
        <v>68</v>
      </c>
      <c r="C673" s="149" t="s">
        <v>459</v>
      </c>
      <c r="D673" s="160">
        <f t="shared" si="35"/>
        <v>2003.6</v>
      </c>
      <c r="E673" s="168">
        <v>664.3</v>
      </c>
      <c r="F673" s="160">
        <v>1339.3</v>
      </c>
      <c r="G673" s="57">
        <v>800.37</v>
      </c>
      <c r="H673" s="141"/>
      <c r="I673" s="140"/>
      <c r="J673" s="107">
        <f t="shared" si="37"/>
        <v>0</v>
      </c>
      <c r="K673" s="90"/>
      <c r="L673" s="102"/>
      <c r="M673" s="102"/>
      <c r="N673" s="102"/>
      <c r="O673" s="102"/>
      <c r="P673" s="102"/>
    </row>
    <row r="674" spans="1:16" ht="15.75">
      <c r="A674" s="574"/>
      <c r="B674" s="17">
        <v>69</v>
      </c>
      <c r="C674" s="148" t="s">
        <v>460</v>
      </c>
      <c r="D674" s="160">
        <f t="shared" si="35"/>
        <v>2537.2999999999997</v>
      </c>
      <c r="E674" s="168">
        <v>491.2</v>
      </c>
      <c r="F674" s="160">
        <v>2046.1</v>
      </c>
      <c r="G674" s="279">
        <v>26373.01</v>
      </c>
      <c r="H674" s="61">
        <v>9.85</v>
      </c>
      <c r="I674" s="55">
        <v>12</v>
      </c>
      <c r="J674" s="107">
        <f t="shared" si="37"/>
        <v>241849.01999999996</v>
      </c>
      <c r="K674" s="90" t="s">
        <v>613</v>
      </c>
      <c r="L674" s="277">
        <v>256534.18</v>
      </c>
      <c r="M674" s="87"/>
      <c r="N674" s="284"/>
      <c r="O674" s="180"/>
      <c r="P674" s="315">
        <v>243484.07</v>
      </c>
    </row>
    <row r="675" spans="1:16" ht="15.75">
      <c r="A675" s="574"/>
      <c r="B675" s="17">
        <v>70</v>
      </c>
      <c r="C675" s="148" t="s">
        <v>461</v>
      </c>
      <c r="D675" s="160">
        <f t="shared" si="35"/>
        <v>2536.7</v>
      </c>
      <c r="E675" s="168">
        <v>481.1</v>
      </c>
      <c r="F675" s="160">
        <v>2055.6</v>
      </c>
      <c r="G675" s="279">
        <v>13924</v>
      </c>
      <c r="H675" s="61"/>
      <c r="I675" s="55"/>
      <c r="J675" s="107">
        <f t="shared" si="37"/>
        <v>0</v>
      </c>
      <c r="K675" s="90"/>
      <c r="L675" s="77"/>
      <c r="M675" s="87"/>
      <c r="N675" s="284"/>
      <c r="O675" s="180"/>
      <c r="P675" s="77"/>
    </row>
    <row r="676" spans="1:16" ht="15.75">
      <c r="A676" s="574"/>
      <c r="B676" s="32">
        <v>71</v>
      </c>
      <c r="C676" s="149" t="s">
        <v>462</v>
      </c>
      <c r="D676" s="147">
        <f t="shared" si="35"/>
        <v>2537.3</v>
      </c>
      <c r="E676" s="306">
        <v>605</v>
      </c>
      <c r="F676" s="101">
        <v>1932.3</v>
      </c>
      <c r="G676" s="301">
        <v>-3153.42</v>
      </c>
      <c r="H676" s="56"/>
      <c r="I676" s="181"/>
      <c r="J676" s="107">
        <f t="shared" si="37"/>
        <v>0</v>
      </c>
      <c r="K676" s="90"/>
      <c r="L676" s="77"/>
      <c r="M676" s="87"/>
      <c r="N676" s="284"/>
      <c r="O676" s="180"/>
      <c r="P676" s="77"/>
    </row>
    <row r="677" spans="1:16" ht="47.25">
      <c r="A677" s="574"/>
      <c r="B677" s="514">
        <v>72</v>
      </c>
      <c r="C677" s="463" t="s">
        <v>463</v>
      </c>
      <c r="D677" s="160">
        <f t="shared" si="35"/>
        <v>2530.4</v>
      </c>
      <c r="E677" s="168">
        <v>703.2</v>
      </c>
      <c r="F677" s="160">
        <v>1827.2</v>
      </c>
      <c r="G677" s="537">
        <v>59367.18</v>
      </c>
      <c r="H677" s="537"/>
      <c r="I677" s="529"/>
      <c r="J677" s="531">
        <f t="shared" si="37"/>
        <v>0</v>
      </c>
      <c r="K677" s="90" t="s">
        <v>798</v>
      </c>
      <c r="L677" s="273">
        <v>15843.99</v>
      </c>
      <c r="M677" s="64" t="s">
        <v>652</v>
      </c>
      <c r="N677" s="107">
        <v>20</v>
      </c>
      <c r="O677" s="388">
        <v>149.08</v>
      </c>
      <c r="P677" s="315">
        <v>15694.91</v>
      </c>
    </row>
    <row r="678" spans="1:16" ht="15.75">
      <c r="A678" s="574"/>
      <c r="B678" s="490"/>
      <c r="C678" s="584"/>
      <c r="D678" s="160"/>
      <c r="E678" s="168"/>
      <c r="F678" s="160"/>
      <c r="G678" s="519"/>
      <c r="H678" s="519"/>
      <c r="I678" s="520"/>
      <c r="J678" s="545"/>
      <c r="K678" s="90" t="s">
        <v>30</v>
      </c>
      <c r="L678" s="535">
        <v>59367.17</v>
      </c>
      <c r="M678" s="617" t="s">
        <v>809</v>
      </c>
      <c r="N678" s="531" t="s">
        <v>810</v>
      </c>
      <c r="O678" s="559">
        <v>556.53</v>
      </c>
      <c r="P678" s="546">
        <v>58810.64</v>
      </c>
    </row>
    <row r="679" spans="1:16" ht="15.75">
      <c r="A679" s="574"/>
      <c r="B679" s="515"/>
      <c r="C679" s="464"/>
      <c r="D679" s="160"/>
      <c r="E679" s="168"/>
      <c r="F679" s="160"/>
      <c r="G679" s="538"/>
      <c r="H679" s="538"/>
      <c r="I679" s="530"/>
      <c r="J679" s="532"/>
      <c r="K679" s="90" t="s">
        <v>799</v>
      </c>
      <c r="L679" s="536"/>
      <c r="M679" s="618"/>
      <c r="N679" s="532"/>
      <c r="O679" s="560"/>
      <c r="P679" s="525"/>
    </row>
    <row r="680" spans="1:16" ht="15.75">
      <c r="A680" s="574"/>
      <c r="B680" s="17">
        <v>73</v>
      </c>
      <c r="C680" s="148" t="s">
        <v>464</v>
      </c>
      <c r="D680" s="160">
        <f t="shared" si="35"/>
        <v>2504.4</v>
      </c>
      <c r="E680" s="168">
        <v>580.1</v>
      </c>
      <c r="F680" s="160">
        <v>1924.3</v>
      </c>
      <c r="G680" s="279">
        <v>67521.09</v>
      </c>
      <c r="H680" s="58"/>
      <c r="I680" s="33"/>
      <c r="J680" s="107">
        <f>H680*I680*F680</f>
        <v>0</v>
      </c>
      <c r="K680" s="81"/>
      <c r="L680" s="77"/>
      <c r="M680" s="64"/>
      <c r="N680" s="107"/>
      <c r="O680" s="175"/>
      <c r="P680" s="77"/>
    </row>
    <row r="681" spans="1:16" ht="15.75">
      <c r="A681" s="574"/>
      <c r="B681" s="514">
        <v>74</v>
      </c>
      <c r="C681" s="491" t="s">
        <v>465</v>
      </c>
      <c r="D681" s="160">
        <f t="shared" si="35"/>
        <v>3351.3</v>
      </c>
      <c r="E681" s="168">
        <v>1121.5</v>
      </c>
      <c r="F681" s="51">
        <v>2229.8</v>
      </c>
      <c r="G681" s="57">
        <v>79470.32</v>
      </c>
      <c r="H681" s="56"/>
      <c r="I681" s="54"/>
      <c r="J681" s="107">
        <f>H681*I681*F681</f>
        <v>0</v>
      </c>
      <c r="K681" s="90" t="s">
        <v>22</v>
      </c>
      <c r="L681" s="273">
        <v>78966.79</v>
      </c>
      <c r="M681" s="165" t="s">
        <v>652</v>
      </c>
      <c r="N681" s="165">
        <v>193</v>
      </c>
      <c r="O681" s="337">
        <v>503.53</v>
      </c>
      <c r="P681" s="315">
        <v>78967.15</v>
      </c>
    </row>
    <row r="682" spans="1:16" ht="15.75">
      <c r="A682" s="574"/>
      <c r="B682" s="515"/>
      <c r="C682" s="452"/>
      <c r="D682" s="160"/>
      <c r="E682" s="168"/>
      <c r="F682" s="160"/>
      <c r="G682" s="57"/>
      <c r="H682" s="56"/>
      <c r="I682" s="54"/>
      <c r="J682" s="107"/>
      <c r="K682" s="90" t="s">
        <v>31</v>
      </c>
      <c r="L682" s="320"/>
      <c r="M682" s="165" t="s">
        <v>651</v>
      </c>
      <c r="N682" s="165">
        <v>1</v>
      </c>
      <c r="O682" s="211"/>
      <c r="P682" s="315">
        <v>232765.08</v>
      </c>
    </row>
    <row r="683" spans="1:16" ht="15.75">
      <c r="A683" s="574"/>
      <c r="B683" s="17">
        <v>75</v>
      </c>
      <c r="C683" s="148" t="s">
        <v>466</v>
      </c>
      <c r="D683" s="160">
        <f t="shared" si="35"/>
        <v>1937</v>
      </c>
      <c r="E683" s="168">
        <v>459.7</v>
      </c>
      <c r="F683" s="160">
        <v>1477.3</v>
      </c>
      <c r="G683" s="279">
        <v>52893.84</v>
      </c>
      <c r="H683" s="141"/>
      <c r="I683" s="140"/>
      <c r="J683" s="107">
        <f>H683*I683*F683</f>
        <v>0</v>
      </c>
      <c r="K683" s="90"/>
      <c r="L683" s="77"/>
      <c r="M683" s="64"/>
      <c r="N683" s="107"/>
      <c r="O683" s="175"/>
      <c r="P683" s="77"/>
    </row>
    <row r="684" spans="1:16" ht="15.75">
      <c r="A684" s="574"/>
      <c r="B684" s="17">
        <v>76</v>
      </c>
      <c r="C684" s="73" t="s">
        <v>467</v>
      </c>
      <c r="D684" s="160">
        <f t="shared" si="35"/>
        <v>1674</v>
      </c>
      <c r="E684" s="168">
        <v>511.7</v>
      </c>
      <c r="F684" s="160">
        <v>1162.3</v>
      </c>
      <c r="G684" s="282">
        <v>255.02</v>
      </c>
      <c r="H684" s="141"/>
      <c r="I684" s="140"/>
      <c r="J684" s="107">
        <f>H684*I684*F684</f>
        <v>0</v>
      </c>
      <c r="K684" s="81"/>
      <c r="L684" s="41"/>
      <c r="M684" s="64"/>
      <c r="N684" s="389"/>
      <c r="O684" s="328"/>
      <c r="P684" s="41"/>
    </row>
    <row r="685" spans="1:16" ht="15.75">
      <c r="A685" s="574"/>
      <c r="B685" s="32">
        <v>77</v>
      </c>
      <c r="C685" s="74" t="s">
        <v>468</v>
      </c>
      <c r="D685" s="160">
        <f t="shared" si="35"/>
        <v>1909.3000000000002</v>
      </c>
      <c r="E685" s="168">
        <v>487.6</v>
      </c>
      <c r="F685" s="51">
        <v>1421.7</v>
      </c>
      <c r="G685" s="57">
        <v>102.25</v>
      </c>
      <c r="H685" s="145"/>
      <c r="I685" s="145"/>
      <c r="J685" s="107">
        <f>H685*I685*F685</f>
        <v>0</v>
      </c>
      <c r="K685" s="112"/>
      <c r="L685" s="102"/>
      <c r="M685" s="64"/>
      <c r="N685" s="107"/>
      <c r="O685" s="314"/>
      <c r="P685" s="102"/>
    </row>
    <row r="686" spans="1:16" ht="15.75">
      <c r="A686" s="574"/>
      <c r="B686" s="32">
        <v>78</v>
      </c>
      <c r="C686" s="74" t="s">
        <v>469</v>
      </c>
      <c r="D686" s="160"/>
      <c r="E686" s="168"/>
      <c r="F686" s="51"/>
      <c r="G686" s="57">
        <v>16150.27</v>
      </c>
      <c r="H686" s="145"/>
      <c r="I686" s="145"/>
      <c r="J686" s="107"/>
      <c r="K686" s="112" t="s">
        <v>32</v>
      </c>
      <c r="L686" s="278">
        <v>17951.83</v>
      </c>
      <c r="M686" s="64" t="s">
        <v>651</v>
      </c>
      <c r="N686" s="107">
        <v>1</v>
      </c>
      <c r="O686" s="314"/>
      <c r="P686" s="340">
        <v>17951.83</v>
      </c>
    </row>
    <row r="687" spans="1:18" ht="15.75">
      <c r="A687" s="575"/>
      <c r="B687" s="32"/>
      <c r="C687" s="182" t="s">
        <v>50</v>
      </c>
      <c r="D687" s="159">
        <f>SUM(D592:D686)</f>
        <v>153200.03999999998</v>
      </c>
      <c r="E687" s="183">
        <f>SUM(E592:E686)</f>
        <v>41850.05999999999</v>
      </c>
      <c r="F687" s="159">
        <f>SUM(F592:F686)</f>
        <v>111349.98000000001</v>
      </c>
      <c r="G687" s="204"/>
      <c r="H687" s="182"/>
      <c r="I687" s="182"/>
      <c r="J687" s="200">
        <f>SUM(J592:J686)</f>
        <v>1465490.472</v>
      </c>
      <c r="K687" s="190"/>
      <c r="L687" s="43">
        <f>SUM(L592:L686)</f>
        <v>2229902.975</v>
      </c>
      <c r="M687" s="43"/>
      <c r="N687" s="184"/>
      <c r="O687" s="184">
        <f>SUM(O592:O686)</f>
        <v>3574.0199999999995</v>
      </c>
      <c r="P687" s="43">
        <f>SUM(P592:P686)</f>
        <v>2362898.28</v>
      </c>
      <c r="R687" s="45"/>
    </row>
    <row r="688" spans="1:16" ht="47.25">
      <c r="A688" s="567"/>
      <c r="B688" s="568"/>
      <c r="C688" s="14" t="s">
        <v>49</v>
      </c>
      <c r="D688" s="15" t="s">
        <v>76</v>
      </c>
      <c r="E688" s="15" t="s">
        <v>77</v>
      </c>
      <c r="F688" s="15" t="s">
        <v>571</v>
      </c>
      <c r="G688" s="16" t="s">
        <v>597</v>
      </c>
      <c r="H688" s="16" t="s">
        <v>598</v>
      </c>
      <c r="I688" s="16" t="s">
        <v>599</v>
      </c>
      <c r="J688" s="16" t="s">
        <v>600</v>
      </c>
      <c r="K688" s="16" t="s">
        <v>570</v>
      </c>
      <c r="L688" s="16" t="s">
        <v>601</v>
      </c>
      <c r="M688" s="16" t="s">
        <v>573</v>
      </c>
      <c r="N688" s="16" t="s">
        <v>574</v>
      </c>
      <c r="O688" s="16" t="s">
        <v>647</v>
      </c>
      <c r="P688" s="16" t="s">
        <v>572</v>
      </c>
    </row>
    <row r="689" spans="1:16" ht="15.75">
      <c r="A689" s="569" t="s">
        <v>585</v>
      </c>
      <c r="B689" s="514">
        <v>1</v>
      </c>
      <c r="C689" s="463" t="s">
        <v>529</v>
      </c>
      <c r="D689" s="160">
        <f aca="true" t="shared" si="38" ref="D689:D697">E689+F689</f>
        <v>6420.700000000001</v>
      </c>
      <c r="E689" s="143">
        <v>1055.4</v>
      </c>
      <c r="F689" s="160">
        <v>5365.3</v>
      </c>
      <c r="G689" s="537">
        <v>253561.57</v>
      </c>
      <c r="H689" s="84">
        <v>0.9</v>
      </c>
      <c r="I689" s="33">
        <v>9</v>
      </c>
      <c r="J689" s="107">
        <f>H689*I689*F689</f>
        <v>43458.93</v>
      </c>
      <c r="K689" s="112" t="s">
        <v>33</v>
      </c>
      <c r="L689" s="273">
        <v>176033.83</v>
      </c>
      <c r="M689" s="78" t="s">
        <v>632</v>
      </c>
      <c r="N689" s="77">
        <v>275</v>
      </c>
      <c r="O689" s="332">
        <v>1725.12</v>
      </c>
      <c r="P689" s="315">
        <v>176033.67</v>
      </c>
    </row>
    <row r="690" spans="1:16" ht="31.5">
      <c r="A690" s="570"/>
      <c r="B690" s="490"/>
      <c r="C690" s="584"/>
      <c r="D690" s="160"/>
      <c r="E690" s="143"/>
      <c r="F690" s="160"/>
      <c r="G690" s="519"/>
      <c r="H690" s="106"/>
      <c r="I690" s="52"/>
      <c r="J690" s="107"/>
      <c r="K690" s="112" t="s">
        <v>34</v>
      </c>
      <c r="L690" s="273">
        <v>202759.85</v>
      </c>
      <c r="M690" s="378" t="s">
        <v>652</v>
      </c>
      <c r="N690" s="77">
        <v>133</v>
      </c>
      <c r="O690" s="78"/>
      <c r="P690" s="315">
        <v>202759.85</v>
      </c>
    </row>
    <row r="691" spans="1:16" ht="15.75">
      <c r="A691" s="570"/>
      <c r="B691" s="515"/>
      <c r="C691" s="464"/>
      <c r="D691" s="160"/>
      <c r="E691" s="143"/>
      <c r="F691" s="160"/>
      <c r="G691" s="538"/>
      <c r="H691" s="106"/>
      <c r="I691" s="52"/>
      <c r="J691" s="107"/>
      <c r="K691" s="112" t="s">
        <v>35</v>
      </c>
      <c r="L691" s="77"/>
      <c r="M691" s="78"/>
      <c r="N691" s="77"/>
      <c r="O691" s="78"/>
      <c r="P691" s="77"/>
    </row>
    <row r="692" spans="1:16" ht="31.5">
      <c r="A692" s="571"/>
      <c r="B692" s="17">
        <v>3</v>
      </c>
      <c r="C692" s="105" t="s">
        <v>530</v>
      </c>
      <c r="D692" s="160">
        <f t="shared" si="38"/>
        <v>11476.1</v>
      </c>
      <c r="E692" s="143">
        <v>1041.5</v>
      </c>
      <c r="F692" s="160">
        <v>10434.6</v>
      </c>
      <c r="G692" s="279">
        <v>640245.4</v>
      </c>
      <c r="H692" s="58">
        <v>3.36</v>
      </c>
      <c r="I692" s="33">
        <v>9</v>
      </c>
      <c r="J692" s="107">
        <f aca="true" t="shared" si="39" ref="J692:J703">H692*I692*F692</f>
        <v>315542.304</v>
      </c>
      <c r="K692" s="90" t="s">
        <v>36</v>
      </c>
      <c r="L692" s="273">
        <v>498494.93</v>
      </c>
      <c r="M692" s="78" t="s">
        <v>672</v>
      </c>
      <c r="N692" s="41">
        <v>390</v>
      </c>
      <c r="O692" s="274">
        <v>2951.9</v>
      </c>
      <c r="P692" s="315">
        <v>497606.67</v>
      </c>
    </row>
    <row r="693" spans="1:16" ht="15.75">
      <c r="A693" s="571"/>
      <c r="B693" s="17">
        <v>4</v>
      </c>
      <c r="C693" s="105" t="s">
        <v>531</v>
      </c>
      <c r="D693" s="160">
        <f t="shared" si="38"/>
        <v>6840.4</v>
      </c>
      <c r="E693" s="147">
        <v>1282</v>
      </c>
      <c r="F693" s="160">
        <v>5558.4</v>
      </c>
      <c r="G693" s="279">
        <v>148985.03</v>
      </c>
      <c r="H693" s="58"/>
      <c r="I693" s="93"/>
      <c r="J693" s="107">
        <f t="shared" si="39"/>
        <v>0</v>
      </c>
      <c r="K693" s="81"/>
      <c r="L693" s="144"/>
      <c r="M693" s="64"/>
      <c r="N693" s="41"/>
      <c r="O693" s="64"/>
      <c r="P693" s="77"/>
    </row>
    <row r="694" spans="1:16" ht="15.75">
      <c r="A694" s="571"/>
      <c r="B694" s="17"/>
      <c r="C694" s="105" t="s">
        <v>568</v>
      </c>
      <c r="D694" s="160">
        <f t="shared" si="38"/>
        <v>0</v>
      </c>
      <c r="E694" s="147"/>
      <c r="F694" s="160"/>
      <c r="G694" s="279">
        <v>898.12</v>
      </c>
      <c r="H694" s="141"/>
      <c r="I694" s="140"/>
      <c r="J694" s="107">
        <f t="shared" si="39"/>
        <v>0</v>
      </c>
      <c r="K694" s="112"/>
      <c r="L694" s="77"/>
      <c r="M694" s="64"/>
      <c r="N694" s="41"/>
      <c r="O694" s="92"/>
      <c r="P694" s="77"/>
    </row>
    <row r="695" spans="1:16" ht="15.75">
      <c r="A695" s="571"/>
      <c r="B695" s="17">
        <v>5</v>
      </c>
      <c r="C695" s="105" t="s">
        <v>569</v>
      </c>
      <c r="D695" s="160">
        <f t="shared" si="38"/>
        <v>2595.2000000000003</v>
      </c>
      <c r="E695" s="143">
        <v>65.8</v>
      </c>
      <c r="F695" s="160">
        <v>2529.4</v>
      </c>
      <c r="G695" s="279">
        <v>40467.34</v>
      </c>
      <c r="H695" s="141"/>
      <c r="I695" s="140"/>
      <c r="J695" s="107">
        <f t="shared" si="39"/>
        <v>0</v>
      </c>
      <c r="K695" s="112"/>
      <c r="L695" s="77"/>
      <c r="M695" s="78"/>
      <c r="N695" s="41"/>
      <c r="O695" s="64"/>
      <c r="P695" s="78"/>
    </row>
    <row r="696" spans="1:16" ht="15.75">
      <c r="A696" s="571"/>
      <c r="B696" s="17">
        <v>6</v>
      </c>
      <c r="C696" s="73" t="s">
        <v>532</v>
      </c>
      <c r="D696" s="160">
        <f t="shared" si="38"/>
        <v>2666.3</v>
      </c>
      <c r="E696" s="143">
        <v>310.59</v>
      </c>
      <c r="F696" s="160">
        <v>2355.71</v>
      </c>
      <c r="G696" s="279">
        <v>67219.64</v>
      </c>
      <c r="H696" s="141"/>
      <c r="I696" s="140"/>
      <c r="J696" s="107">
        <f t="shared" si="39"/>
        <v>0</v>
      </c>
      <c r="K696" s="112"/>
      <c r="L696" s="41"/>
      <c r="M696" s="64"/>
      <c r="N696" s="414"/>
      <c r="O696" s="154"/>
      <c r="P696" s="77"/>
    </row>
    <row r="697" spans="1:16" ht="15.75">
      <c r="A697" s="571"/>
      <c r="B697" s="17">
        <v>7</v>
      </c>
      <c r="C697" s="105" t="s">
        <v>533</v>
      </c>
      <c r="D697" s="160">
        <f t="shared" si="38"/>
        <v>11896.72</v>
      </c>
      <c r="E697" s="143">
        <v>1146.97</v>
      </c>
      <c r="F697" s="160">
        <v>10749.75</v>
      </c>
      <c r="G697" s="279">
        <v>295758.73</v>
      </c>
      <c r="H697" s="141"/>
      <c r="I697" s="140"/>
      <c r="J697" s="107">
        <f t="shared" si="39"/>
        <v>0</v>
      </c>
      <c r="K697" s="112"/>
      <c r="L697" s="77"/>
      <c r="M697" s="78"/>
      <c r="N697" s="41"/>
      <c r="O697" s="64"/>
      <c r="P697" s="78"/>
    </row>
    <row r="698" spans="1:16" ht="15.75">
      <c r="A698" s="571"/>
      <c r="B698" s="32">
        <v>8</v>
      </c>
      <c r="C698" s="149" t="s">
        <v>551</v>
      </c>
      <c r="D698" s="160">
        <f t="shared" si="35"/>
        <v>3661.6</v>
      </c>
      <c r="E698" s="143">
        <v>328.7</v>
      </c>
      <c r="F698" s="160">
        <v>3332.9</v>
      </c>
      <c r="G698" s="281">
        <v>106504.99</v>
      </c>
      <c r="H698" s="56"/>
      <c r="I698" s="54"/>
      <c r="J698" s="107">
        <f t="shared" si="39"/>
        <v>0</v>
      </c>
      <c r="K698" s="81"/>
      <c r="L698" s="77"/>
      <c r="M698" s="41"/>
      <c r="N698" s="107"/>
      <c r="O698" s="107"/>
      <c r="P698" s="77"/>
    </row>
    <row r="699" spans="1:16" ht="15.75">
      <c r="A699" s="571"/>
      <c r="B699" s="17">
        <v>9</v>
      </c>
      <c r="C699" s="105" t="s">
        <v>552</v>
      </c>
      <c r="D699" s="160">
        <f t="shared" si="35"/>
        <v>2746.1</v>
      </c>
      <c r="E699" s="143">
        <v>401.81</v>
      </c>
      <c r="F699" s="160">
        <v>2344.29</v>
      </c>
      <c r="G699" s="279">
        <v>89219.46</v>
      </c>
      <c r="H699" s="141"/>
      <c r="I699" s="140"/>
      <c r="J699" s="107">
        <f t="shared" si="39"/>
        <v>0</v>
      </c>
      <c r="K699" s="81"/>
      <c r="L699" s="77"/>
      <c r="M699" s="64"/>
      <c r="N699" s="107"/>
      <c r="O699" s="175"/>
      <c r="P699" s="78"/>
    </row>
    <row r="700" spans="1:16" ht="15.75">
      <c r="A700" s="571"/>
      <c r="B700" s="32">
        <v>10</v>
      </c>
      <c r="C700" s="74" t="s">
        <v>553</v>
      </c>
      <c r="D700" s="160">
        <f t="shared" si="35"/>
        <v>3664.9</v>
      </c>
      <c r="E700" s="143">
        <v>433.8</v>
      </c>
      <c r="F700" s="51">
        <v>3231.1</v>
      </c>
      <c r="G700" s="57">
        <v>135569.04</v>
      </c>
      <c r="H700" s="56"/>
      <c r="I700" s="54"/>
      <c r="J700" s="107">
        <f t="shared" si="39"/>
        <v>0</v>
      </c>
      <c r="K700" s="90" t="s">
        <v>37</v>
      </c>
      <c r="L700" s="77"/>
      <c r="M700" s="64" t="s">
        <v>652</v>
      </c>
      <c r="N700" s="41">
        <v>384</v>
      </c>
      <c r="O700" s="64"/>
      <c r="P700" s="315">
        <v>458489.74</v>
      </c>
    </row>
    <row r="701" spans="1:16" ht="15.75">
      <c r="A701" s="571"/>
      <c r="B701" s="17">
        <v>11</v>
      </c>
      <c r="C701" s="105" t="s">
        <v>554</v>
      </c>
      <c r="D701" s="160">
        <f t="shared" si="35"/>
        <v>2518.2000000000003</v>
      </c>
      <c r="E701" s="143">
        <v>256.8</v>
      </c>
      <c r="F701" s="160">
        <v>2261.4</v>
      </c>
      <c r="G701" s="279">
        <v>192100.97</v>
      </c>
      <c r="H701" s="58"/>
      <c r="I701" s="33"/>
      <c r="J701" s="107">
        <f t="shared" si="39"/>
        <v>0</v>
      </c>
      <c r="K701" s="81"/>
      <c r="L701" s="77"/>
      <c r="M701" s="64"/>
      <c r="N701" s="41"/>
      <c r="O701" s="64"/>
      <c r="P701" s="78"/>
    </row>
    <row r="702" spans="1:16" ht="31.5">
      <c r="A702" s="571"/>
      <c r="B702" s="32">
        <v>12</v>
      </c>
      <c r="C702" s="149" t="s">
        <v>519</v>
      </c>
      <c r="D702" s="160">
        <f t="shared" si="35"/>
        <v>1583.2</v>
      </c>
      <c r="E702" s="143">
        <v>252.4</v>
      </c>
      <c r="F702" s="160">
        <v>1330.8</v>
      </c>
      <c r="G702" s="281">
        <v>52643.7</v>
      </c>
      <c r="H702" s="57">
        <v>2.15</v>
      </c>
      <c r="I702" s="51">
        <v>10</v>
      </c>
      <c r="J702" s="107">
        <f t="shared" si="39"/>
        <v>28612.2</v>
      </c>
      <c r="K702" s="90" t="s">
        <v>38</v>
      </c>
      <c r="L702" s="77"/>
      <c r="M702" s="64"/>
      <c r="N702" s="41"/>
      <c r="O702" s="92"/>
      <c r="P702" s="262" t="s">
        <v>907</v>
      </c>
    </row>
    <row r="703" spans="1:16" ht="15.75">
      <c r="A703" s="571"/>
      <c r="B703" s="32">
        <v>13</v>
      </c>
      <c r="C703" s="149" t="s">
        <v>520</v>
      </c>
      <c r="D703" s="160">
        <f aca="true" t="shared" si="40" ref="D703:D747">E703+F703</f>
        <v>3120</v>
      </c>
      <c r="E703" s="143">
        <v>574.5</v>
      </c>
      <c r="F703" s="51">
        <v>2545.5</v>
      </c>
      <c r="G703" s="57">
        <v>219745.65</v>
      </c>
      <c r="H703" s="56"/>
      <c r="I703" s="54"/>
      <c r="J703" s="107">
        <f t="shared" si="39"/>
        <v>0</v>
      </c>
      <c r="K703" s="90"/>
      <c r="L703" s="77"/>
      <c r="M703" s="41"/>
      <c r="N703" s="41"/>
      <c r="O703" s="50"/>
      <c r="P703" s="41"/>
    </row>
    <row r="704" spans="1:16" ht="15.75">
      <c r="A704" s="571"/>
      <c r="B704" s="514">
        <v>14</v>
      </c>
      <c r="C704" s="517" t="s">
        <v>521</v>
      </c>
      <c r="D704" s="160"/>
      <c r="E704" s="143"/>
      <c r="F704" s="160"/>
      <c r="G704" s="57"/>
      <c r="H704" s="56"/>
      <c r="I704" s="54"/>
      <c r="J704" s="107"/>
      <c r="K704" s="90" t="s">
        <v>826</v>
      </c>
      <c r="L704" s="535">
        <v>271629.29</v>
      </c>
      <c r="M704" s="41"/>
      <c r="N704" s="41"/>
      <c r="O704" s="50"/>
      <c r="P704" s="274">
        <v>12934.36</v>
      </c>
    </row>
    <row r="705" spans="1:16" ht="15.75">
      <c r="A705" s="571"/>
      <c r="B705" s="515"/>
      <c r="C705" s="516"/>
      <c r="D705" s="160">
        <f t="shared" si="40"/>
        <v>1559</v>
      </c>
      <c r="E705" s="143">
        <v>482.6</v>
      </c>
      <c r="F705" s="160">
        <v>1076.4</v>
      </c>
      <c r="G705" s="279">
        <v>94438.53</v>
      </c>
      <c r="H705" s="61">
        <v>3</v>
      </c>
      <c r="I705" s="55">
        <v>11</v>
      </c>
      <c r="J705" s="107">
        <f aca="true" t="shared" si="41" ref="J705:J711">H705*I705*F705</f>
        <v>35521.200000000004</v>
      </c>
      <c r="K705" s="90" t="s">
        <v>39</v>
      </c>
      <c r="L705" s="536"/>
      <c r="M705" s="64"/>
      <c r="N705" s="77"/>
      <c r="O705" s="78"/>
      <c r="P705" s="315">
        <v>258685.83</v>
      </c>
    </row>
    <row r="706" spans="1:16" ht="15.75">
      <c r="A706" s="571"/>
      <c r="B706" s="17">
        <v>15</v>
      </c>
      <c r="C706" s="148" t="s">
        <v>522</v>
      </c>
      <c r="D706" s="160">
        <f t="shared" si="40"/>
        <v>1598.2</v>
      </c>
      <c r="E706" s="143">
        <v>285.7</v>
      </c>
      <c r="F706" s="160">
        <v>1312.5</v>
      </c>
      <c r="G706" s="279">
        <v>16966.37</v>
      </c>
      <c r="H706" s="58"/>
      <c r="I706" s="33"/>
      <c r="J706" s="107">
        <f t="shared" si="41"/>
        <v>0</v>
      </c>
      <c r="K706" s="81"/>
      <c r="L706" s="77"/>
      <c r="M706" s="64"/>
      <c r="N706" s="77"/>
      <c r="O706" s="78"/>
      <c r="P706" s="77"/>
    </row>
    <row r="707" spans="1:16" ht="15.75">
      <c r="A707" s="571"/>
      <c r="B707" s="17">
        <v>16</v>
      </c>
      <c r="C707" s="109" t="s">
        <v>523</v>
      </c>
      <c r="D707" s="147">
        <f t="shared" si="40"/>
        <v>2304.98</v>
      </c>
      <c r="E707" s="147">
        <v>689.65</v>
      </c>
      <c r="F707" s="147">
        <v>1615.33</v>
      </c>
      <c r="G707" s="300">
        <v>-148.23</v>
      </c>
      <c r="H707" s="141"/>
      <c r="I707" s="140"/>
      <c r="J707" s="107">
        <f t="shared" si="41"/>
        <v>0</v>
      </c>
      <c r="K707" s="81"/>
      <c r="L707" s="77"/>
      <c r="M707" s="78"/>
      <c r="N707" s="77"/>
      <c r="O707" s="78"/>
      <c r="P707" s="77"/>
    </row>
    <row r="708" spans="1:16" ht="15.75">
      <c r="A708" s="571"/>
      <c r="B708" s="32">
        <v>17</v>
      </c>
      <c r="C708" s="109" t="s">
        <v>524</v>
      </c>
      <c r="D708" s="160">
        <f t="shared" si="40"/>
        <v>1762.4899999999998</v>
      </c>
      <c r="E708" s="143">
        <v>340.65</v>
      </c>
      <c r="F708" s="160">
        <v>1421.84</v>
      </c>
      <c r="G708" s="279">
        <v>17794.27</v>
      </c>
      <c r="H708" s="141"/>
      <c r="I708" s="140"/>
      <c r="J708" s="107">
        <f t="shared" si="41"/>
        <v>0</v>
      </c>
      <c r="K708" s="81"/>
      <c r="L708" s="77"/>
      <c r="M708" s="77"/>
      <c r="N708" s="77"/>
      <c r="O708" s="77"/>
      <c r="P708" s="77"/>
    </row>
    <row r="709" spans="1:16" ht="63">
      <c r="A709" s="571"/>
      <c r="B709" s="17">
        <v>18</v>
      </c>
      <c r="C709" s="148" t="s">
        <v>534</v>
      </c>
      <c r="D709" s="160">
        <f t="shared" si="40"/>
        <v>3656.1000000000004</v>
      </c>
      <c r="E709" s="143">
        <v>620.8</v>
      </c>
      <c r="F709" s="160">
        <v>3035.3</v>
      </c>
      <c r="G709" s="279">
        <v>292054.45</v>
      </c>
      <c r="H709" s="58">
        <v>3.64</v>
      </c>
      <c r="I709" s="33">
        <v>7</v>
      </c>
      <c r="J709" s="107">
        <f t="shared" si="41"/>
        <v>77339.444</v>
      </c>
      <c r="K709" s="112" t="s">
        <v>40</v>
      </c>
      <c r="L709" s="41"/>
      <c r="M709" s="78"/>
      <c r="N709" s="77"/>
      <c r="O709" s="78"/>
      <c r="P709" s="263" t="s">
        <v>908</v>
      </c>
    </row>
    <row r="710" spans="1:16" ht="16.5" customHeight="1">
      <c r="A710" s="571"/>
      <c r="B710" s="32">
        <v>19</v>
      </c>
      <c r="C710" s="149" t="s">
        <v>535</v>
      </c>
      <c r="D710" s="160">
        <f t="shared" si="40"/>
        <v>3848.6</v>
      </c>
      <c r="E710" s="143">
        <v>717.9</v>
      </c>
      <c r="F710" s="160">
        <v>3130.7</v>
      </c>
      <c r="G710" s="281">
        <v>7255.86</v>
      </c>
      <c r="H710" s="152"/>
      <c r="I710" s="151"/>
      <c r="J710" s="107">
        <f t="shared" si="41"/>
        <v>0</v>
      </c>
      <c r="K710" s="81"/>
      <c r="L710" s="41"/>
      <c r="M710" s="64"/>
      <c r="N710" s="41"/>
      <c r="O710" s="92"/>
      <c r="P710" s="41"/>
    </row>
    <row r="711" spans="1:16" ht="15.75">
      <c r="A711" s="571"/>
      <c r="B711" s="17">
        <v>20</v>
      </c>
      <c r="C711" s="233" t="s">
        <v>536</v>
      </c>
      <c r="D711" s="160">
        <f t="shared" si="40"/>
        <v>3886.7999999999997</v>
      </c>
      <c r="E711" s="54">
        <v>872.6</v>
      </c>
      <c r="F711" s="51">
        <v>3014.2</v>
      </c>
      <c r="G711" s="281">
        <v>19794.44</v>
      </c>
      <c r="H711" s="57"/>
      <c r="I711" s="51"/>
      <c r="J711" s="107">
        <f t="shared" si="41"/>
        <v>0</v>
      </c>
      <c r="K711" s="81"/>
      <c r="L711" s="77"/>
      <c r="M711" s="64"/>
      <c r="N711" s="41"/>
      <c r="O711" s="64"/>
      <c r="P711" s="41"/>
    </row>
    <row r="712" spans="1:16" ht="15.75">
      <c r="A712" s="571"/>
      <c r="B712" s="514">
        <v>21</v>
      </c>
      <c r="C712" s="517" t="s">
        <v>537</v>
      </c>
      <c r="D712" s="160"/>
      <c r="E712" s="143"/>
      <c r="F712" s="160"/>
      <c r="G712" s="281"/>
      <c r="H712" s="57"/>
      <c r="I712" s="51"/>
      <c r="J712" s="107"/>
      <c r="K712" s="90" t="s">
        <v>826</v>
      </c>
      <c r="L712" s="535">
        <v>436025.14</v>
      </c>
      <c r="M712" s="64"/>
      <c r="N712" s="41"/>
      <c r="O712" s="64"/>
      <c r="P712" s="274">
        <v>20762.1</v>
      </c>
    </row>
    <row r="713" spans="1:16" ht="15.75">
      <c r="A713" s="571"/>
      <c r="B713" s="515"/>
      <c r="C713" s="516"/>
      <c r="D713" s="160">
        <f t="shared" si="40"/>
        <v>3115.6400000000003</v>
      </c>
      <c r="E713" s="143">
        <v>599.57</v>
      </c>
      <c r="F713" s="160">
        <v>2516.07</v>
      </c>
      <c r="G713" s="279">
        <v>84199.08</v>
      </c>
      <c r="H713" s="141"/>
      <c r="I713" s="140"/>
      <c r="J713" s="107">
        <f>H713*I713*F713</f>
        <v>0</v>
      </c>
      <c r="K713" s="90" t="s">
        <v>628</v>
      </c>
      <c r="L713" s="536"/>
      <c r="M713" s="78"/>
      <c r="N713" s="77"/>
      <c r="O713" s="78"/>
      <c r="P713" s="274">
        <v>415263.04</v>
      </c>
    </row>
    <row r="714" spans="1:16" ht="15.75">
      <c r="A714" s="571"/>
      <c r="B714" s="514">
        <v>22</v>
      </c>
      <c r="C714" s="517" t="s">
        <v>538</v>
      </c>
      <c r="D714" s="160">
        <f t="shared" si="40"/>
        <v>1559.9</v>
      </c>
      <c r="E714" s="143">
        <v>317.2</v>
      </c>
      <c r="F714" s="160">
        <v>1242.7</v>
      </c>
      <c r="G714" s="537">
        <v>113213.38</v>
      </c>
      <c r="H714" s="539">
        <v>1.5</v>
      </c>
      <c r="I714" s="542">
        <v>11</v>
      </c>
      <c r="J714" s="531">
        <f>H714*I714*F714</f>
        <v>20504.55</v>
      </c>
      <c r="K714" s="90" t="s">
        <v>41</v>
      </c>
      <c r="L714" s="77"/>
      <c r="M714" s="78"/>
      <c r="N714" s="77"/>
      <c r="O714" s="78"/>
      <c r="P714" s="41"/>
    </row>
    <row r="715" spans="1:16" ht="31.5">
      <c r="A715" s="571"/>
      <c r="B715" s="515"/>
      <c r="C715" s="516"/>
      <c r="D715" s="160"/>
      <c r="E715" s="143"/>
      <c r="F715" s="160"/>
      <c r="G715" s="538"/>
      <c r="H715" s="541"/>
      <c r="I715" s="544"/>
      <c r="J715" s="532"/>
      <c r="K715" s="90" t="s">
        <v>42</v>
      </c>
      <c r="L715" s="273">
        <v>73895.2</v>
      </c>
      <c r="M715" s="78" t="s">
        <v>672</v>
      </c>
      <c r="N715" s="77">
        <v>16.8</v>
      </c>
      <c r="O715" s="332">
        <v>517.26</v>
      </c>
      <c r="P715" s="274">
        <v>73895.2</v>
      </c>
    </row>
    <row r="716" spans="1:16" ht="15.75">
      <c r="A716" s="571"/>
      <c r="B716" s="17">
        <v>23</v>
      </c>
      <c r="C716" s="109" t="s">
        <v>539</v>
      </c>
      <c r="D716" s="160">
        <f t="shared" si="40"/>
        <v>3099.4</v>
      </c>
      <c r="E716" s="143">
        <v>610.62</v>
      </c>
      <c r="F716" s="160">
        <v>2488.78</v>
      </c>
      <c r="G716" s="279">
        <v>56320.72</v>
      </c>
      <c r="H716" s="141"/>
      <c r="I716" s="140"/>
      <c r="J716" s="107">
        <f>H716*I716*F716</f>
        <v>0</v>
      </c>
      <c r="K716" s="90" t="s">
        <v>43</v>
      </c>
      <c r="L716" s="75">
        <v>46796.28</v>
      </c>
      <c r="M716" s="41" t="s">
        <v>651</v>
      </c>
      <c r="N716" s="41">
        <v>4</v>
      </c>
      <c r="O716" s="274">
        <v>458.61</v>
      </c>
      <c r="P716" s="274">
        <v>46796.29</v>
      </c>
    </row>
    <row r="717" spans="1:16" ht="15.75">
      <c r="A717" s="571"/>
      <c r="B717" s="514">
        <v>24</v>
      </c>
      <c r="C717" s="109" t="s">
        <v>540</v>
      </c>
      <c r="D717" s="160">
        <f t="shared" si="40"/>
        <v>3321.6</v>
      </c>
      <c r="E717" s="147">
        <v>1359.6</v>
      </c>
      <c r="F717" s="160">
        <v>1962</v>
      </c>
      <c r="G717" s="279">
        <v>12230.26</v>
      </c>
      <c r="H717" s="141"/>
      <c r="I717" s="140"/>
      <c r="J717" s="107">
        <f>H717*I717*F717</f>
        <v>0</v>
      </c>
      <c r="K717" s="90"/>
      <c r="L717" s="77"/>
      <c r="M717" s="78"/>
      <c r="N717" s="77"/>
      <c r="O717" s="78"/>
      <c r="P717" s="77"/>
    </row>
    <row r="718" spans="1:16" ht="15.75">
      <c r="A718" s="571"/>
      <c r="B718" s="515"/>
      <c r="C718" s="109" t="s">
        <v>565</v>
      </c>
      <c r="D718" s="147">
        <f t="shared" si="40"/>
        <v>0</v>
      </c>
      <c r="E718" s="147"/>
      <c r="F718" s="147"/>
      <c r="G718" s="308">
        <v>-469943.33</v>
      </c>
      <c r="H718" s="141"/>
      <c r="I718" s="140"/>
      <c r="J718" s="107">
        <f>H718*I718*F718</f>
        <v>0</v>
      </c>
      <c r="K718" s="81"/>
      <c r="L718" s="77"/>
      <c r="M718" s="78"/>
      <c r="N718" s="77"/>
      <c r="O718" s="78"/>
      <c r="P718" s="41"/>
    </row>
    <row r="719" spans="1:16" ht="15.75">
      <c r="A719" s="571"/>
      <c r="B719" s="514">
        <v>25</v>
      </c>
      <c r="C719" s="491" t="s">
        <v>541</v>
      </c>
      <c r="D719" s="147"/>
      <c r="E719" s="147"/>
      <c r="F719" s="147"/>
      <c r="G719" s="537">
        <v>44264.03</v>
      </c>
      <c r="H719" s="537">
        <v>2.5</v>
      </c>
      <c r="I719" s="529">
        <v>10</v>
      </c>
      <c r="J719" s="531">
        <v>61685</v>
      </c>
      <c r="K719" s="265" t="s">
        <v>44</v>
      </c>
      <c r="L719" s="348">
        <v>61786.17</v>
      </c>
      <c r="M719" s="329" t="s">
        <v>652</v>
      </c>
      <c r="N719" s="77">
        <v>101.5</v>
      </c>
      <c r="O719" s="365">
        <v>429.5</v>
      </c>
      <c r="P719" s="340">
        <v>61356.67</v>
      </c>
    </row>
    <row r="720" spans="1:17" ht="63">
      <c r="A720" s="571"/>
      <c r="B720" s="515"/>
      <c r="C720" s="452"/>
      <c r="D720" s="160"/>
      <c r="E720" s="147"/>
      <c r="F720" s="51"/>
      <c r="G720" s="538"/>
      <c r="H720" s="538"/>
      <c r="I720" s="530"/>
      <c r="J720" s="532"/>
      <c r="K720" s="265" t="s">
        <v>913</v>
      </c>
      <c r="L720" s="278">
        <v>262444.96</v>
      </c>
      <c r="M720" s="185"/>
      <c r="N720" s="41"/>
      <c r="O720" s="76"/>
      <c r="P720" s="340">
        <v>260915.32</v>
      </c>
      <c r="Q720" s="46"/>
    </row>
    <row r="721" spans="1:16" ht="15.75">
      <c r="A721" s="571"/>
      <c r="B721" s="17">
        <v>26</v>
      </c>
      <c r="C721" s="233" t="s">
        <v>542</v>
      </c>
      <c r="D721" s="147">
        <f t="shared" si="40"/>
        <v>2347.2</v>
      </c>
      <c r="E721" s="101">
        <v>411.2</v>
      </c>
      <c r="F721" s="101">
        <v>1936</v>
      </c>
      <c r="G721" s="307">
        <v>-22717.38</v>
      </c>
      <c r="H721" s="57"/>
      <c r="I721" s="51"/>
      <c r="J721" s="107">
        <f>H721*I721*F721</f>
        <v>0</v>
      </c>
      <c r="K721" s="81"/>
      <c r="L721" s="41"/>
      <c r="M721" s="162"/>
      <c r="N721" s="41"/>
      <c r="O721" s="169"/>
      <c r="P721" s="41"/>
    </row>
    <row r="722" spans="1:16" ht="15.75">
      <c r="A722" s="571"/>
      <c r="B722" s="17">
        <v>27</v>
      </c>
      <c r="C722" s="109" t="s">
        <v>543</v>
      </c>
      <c r="D722" s="160">
        <f t="shared" si="40"/>
        <v>1547.8500000000001</v>
      </c>
      <c r="E722" s="143">
        <v>336.7</v>
      </c>
      <c r="F722" s="160">
        <v>1211.15</v>
      </c>
      <c r="G722" s="279">
        <v>48954.31</v>
      </c>
      <c r="H722" s="141"/>
      <c r="I722" s="140"/>
      <c r="J722" s="107">
        <f>H722*I722*F722</f>
        <v>0</v>
      </c>
      <c r="K722" s="112"/>
      <c r="L722" s="41"/>
      <c r="M722" s="41"/>
      <c r="N722" s="41"/>
      <c r="O722" s="41"/>
      <c r="P722" s="41"/>
    </row>
    <row r="723" spans="1:16" ht="15.75">
      <c r="A723" s="571"/>
      <c r="B723" s="17">
        <v>28</v>
      </c>
      <c r="C723" s="109" t="s">
        <v>477</v>
      </c>
      <c r="D723" s="160">
        <f t="shared" si="40"/>
        <v>1844.4</v>
      </c>
      <c r="E723" s="143">
        <v>644.07</v>
      </c>
      <c r="F723" s="160">
        <v>1200.33</v>
      </c>
      <c r="G723" s="279">
        <v>10620.45</v>
      </c>
      <c r="H723" s="141"/>
      <c r="I723" s="140"/>
      <c r="J723" s="107">
        <f>H723*I723*F723</f>
        <v>0</v>
      </c>
      <c r="K723" s="90" t="s">
        <v>909</v>
      </c>
      <c r="L723" s="272">
        <v>126429.99</v>
      </c>
      <c r="M723" s="41" t="s">
        <v>648</v>
      </c>
      <c r="N723" s="41">
        <v>168</v>
      </c>
      <c r="O723" s="41"/>
      <c r="P723" s="316">
        <v>126429.99</v>
      </c>
    </row>
    <row r="724" spans="1:16" ht="15.75">
      <c r="A724" s="571"/>
      <c r="B724" s="514">
        <v>29</v>
      </c>
      <c r="C724" s="517" t="s">
        <v>479</v>
      </c>
      <c r="D724" s="147">
        <f t="shared" si="40"/>
        <v>1910.0600000000002</v>
      </c>
      <c r="E724" s="147">
        <v>423.16</v>
      </c>
      <c r="F724" s="147">
        <v>1486.9</v>
      </c>
      <c r="G724" s="585">
        <v>-165520.21</v>
      </c>
      <c r="H724" s="537">
        <v>2.15</v>
      </c>
      <c r="I724" s="529">
        <v>11</v>
      </c>
      <c r="J724" s="531">
        <f>H724*I724*F724</f>
        <v>35165.185</v>
      </c>
      <c r="K724" s="112" t="s">
        <v>655</v>
      </c>
      <c r="L724" s="41"/>
      <c r="M724" s="41"/>
      <c r="N724" s="41"/>
      <c r="O724" s="41"/>
      <c r="P724" s="41" t="s">
        <v>906</v>
      </c>
    </row>
    <row r="725" spans="1:16" ht="15.75">
      <c r="A725" s="571"/>
      <c r="B725" s="515"/>
      <c r="C725" s="516"/>
      <c r="D725" s="147"/>
      <c r="E725" s="147"/>
      <c r="F725" s="147"/>
      <c r="G725" s="586"/>
      <c r="H725" s="538"/>
      <c r="I725" s="530"/>
      <c r="J725" s="532"/>
      <c r="K725" s="112" t="s">
        <v>45</v>
      </c>
      <c r="L725" s="75">
        <v>33729.97</v>
      </c>
      <c r="M725" s="41" t="s">
        <v>632</v>
      </c>
      <c r="N725" s="41">
        <v>1</v>
      </c>
      <c r="O725" s="41"/>
      <c r="P725" s="274">
        <v>33729.97</v>
      </c>
    </row>
    <row r="726" spans="1:16" ht="15.75">
      <c r="A726" s="571"/>
      <c r="B726" s="17">
        <v>30</v>
      </c>
      <c r="C726" s="109" t="s">
        <v>480</v>
      </c>
      <c r="D726" s="160">
        <f t="shared" si="40"/>
        <v>1929.5</v>
      </c>
      <c r="E726" s="143">
        <v>508.7</v>
      </c>
      <c r="F726" s="160">
        <v>1420.8</v>
      </c>
      <c r="G726" s="279">
        <v>20964.48</v>
      </c>
      <c r="H726" s="141"/>
      <c r="I726" s="140"/>
      <c r="J726" s="107">
        <f>H726*I726*F726</f>
        <v>0</v>
      </c>
      <c r="K726" s="112"/>
      <c r="L726" s="41"/>
      <c r="M726" s="41"/>
      <c r="N726" s="41"/>
      <c r="O726" s="41"/>
      <c r="P726" s="41"/>
    </row>
    <row r="727" spans="1:16" ht="15.75">
      <c r="A727" s="571"/>
      <c r="B727" s="17">
        <v>31</v>
      </c>
      <c r="C727" s="109" t="s">
        <v>481</v>
      </c>
      <c r="D727" s="160">
        <f t="shared" si="40"/>
        <v>1408</v>
      </c>
      <c r="E727" s="143">
        <v>343.5</v>
      </c>
      <c r="F727" s="160">
        <v>1064.5</v>
      </c>
      <c r="G727" s="279">
        <v>45098.02</v>
      </c>
      <c r="H727" s="141"/>
      <c r="I727" s="140"/>
      <c r="J727" s="107">
        <f>H727*I727*F727</f>
        <v>0</v>
      </c>
      <c r="K727" s="112"/>
      <c r="L727" s="41"/>
      <c r="M727" s="41"/>
      <c r="N727" s="41"/>
      <c r="O727" s="41"/>
      <c r="P727" s="41"/>
    </row>
    <row r="728" spans="1:16" ht="15.75">
      <c r="A728" s="571"/>
      <c r="B728" s="32">
        <v>32</v>
      </c>
      <c r="C728" s="233" t="s">
        <v>482</v>
      </c>
      <c r="D728" s="160">
        <f t="shared" si="40"/>
        <v>1048.3</v>
      </c>
      <c r="E728" s="143">
        <v>168</v>
      </c>
      <c r="F728" s="51">
        <v>880.3</v>
      </c>
      <c r="G728" s="57">
        <v>1048.98</v>
      </c>
      <c r="H728" s="58">
        <v>2</v>
      </c>
      <c r="I728" s="33">
        <v>12</v>
      </c>
      <c r="J728" s="41">
        <f>H728*I728*F728</f>
        <v>21127.199999999997</v>
      </c>
      <c r="K728" s="112" t="s">
        <v>46</v>
      </c>
      <c r="L728" s="41"/>
      <c r="M728" s="41"/>
      <c r="N728" s="41"/>
      <c r="O728" s="41"/>
      <c r="P728" s="41"/>
    </row>
    <row r="729" spans="1:16" ht="15.75">
      <c r="A729" s="571"/>
      <c r="B729" s="514">
        <v>33</v>
      </c>
      <c r="C729" s="491" t="s">
        <v>483</v>
      </c>
      <c r="D729" s="160"/>
      <c r="E729" s="143"/>
      <c r="F729" s="160"/>
      <c r="G729" s="537">
        <v>119457.91</v>
      </c>
      <c r="H729" s="343"/>
      <c r="I729" s="52"/>
      <c r="J729" s="97"/>
      <c r="K729" s="112" t="s">
        <v>678</v>
      </c>
      <c r="L729" s="75">
        <v>66292.4</v>
      </c>
      <c r="M729" s="41" t="s">
        <v>651</v>
      </c>
      <c r="N729" s="41">
        <v>1</v>
      </c>
      <c r="O729" s="41"/>
      <c r="P729" s="274">
        <v>66292.4</v>
      </c>
    </row>
    <row r="730" spans="1:16" ht="15.75">
      <c r="A730" s="571"/>
      <c r="B730" s="515"/>
      <c r="C730" s="452"/>
      <c r="D730" s="160">
        <f t="shared" si="40"/>
        <v>1868.5</v>
      </c>
      <c r="E730" s="143">
        <v>303.8</v>
      </c>
      <c r="F730" s="160">
        <v>1564.7</v>
      </c>
      <c r="G730" s="538"/>
      <c r="H730" s="58"/>
      <c r="I730" s="33"/>
      <c r="J730" s="107">
        <f>H730*I730*F730</f>
        <v>0</v>
      </c>
      <c r="K730" s="90" t="s">
        <v>910</v>
      </c>
      <c r="L730" s="272">
        <v>97248.32</v>
      </c>
      <c r="M730" s="234" t="s">
        <v>648</v>
      </c>
      <c r="N730" s="165">
        <v>20</v>
      </c>
      <c r="O730" s="234"/>
      <c r="P730" s="316">
        <v>97248.32</v>
      </c>
    </row>
    <row r="731" spans="1:16" ht="15.75">
      <c r="A731" s="571"/>
      <c r="B731" s="17">
        <v>34</v>
      </c>
      <c r="C731" s="233" t="s">
        <v>485</v>
      </c>
      <c r="D731" s="160">
        <f t="shared" si="40"/>
        <v>1883.6</v>
      </c>
      <c r="E731" s="143">
        <v>396.32</v>
      </c>
      <c r="F731" s="160">
        <v>1487.28</v>
      </c>
      <c r="G731" s="281">
        <v>62148.9</v>
      </c>
      <c r="H731" s="57"/>
      <c r="I731" s="51"/>
      <c r="J731" s="107">
        <f>H731*I731*F731</f>
        <v>0</v>
      </c>
      <c r="K731" s="81"/>
      <c r="L731" s="87"/>
      <c r="M731" s="41"/>
      <c r="N731" s="41"/>
      <c r="O731" s="50"/>
      <c r="P731" s="41"/>
    </row>
    <row r="732" spans="1:16" ht="31.5">
      <c r="A732" s="571"/>
      <c r="B732" s="17">
        <v>35</v>
      </c>
      <c r="C732" s="109" t="s">
        <v>486</v>
      </c>
      <c r="D732" s="160">
        <f t="shared" si="40"/>
        <v>1537.99</v>
      </c>
      <c r="E732" s="143">
        <v>400.34</v>
      </c>
      <c r="F732" s="160">
        <v>1137.65</v>
      </c>
      <c r="G732" s="279">
        <v>471.87</v>
      </c>
      <c r="H732" s="141"/>
      <c r="I732" s="140"/>
      <c r="J732" s="107">
        <f>H732*I732*F732</f>
        <v>0</v>
      </c>
      <c r="K732" s="112" t="s">
        <v>923</v>
      </c>
      <c r="L732" s="41"/>
      <c r="M732" s="41"/>
      <c r="N732" s="41"/>
      <c r="O732" s="41"/>
      <c r="P732" s="41" t="s">
        <v>852</v>
      </c>
    </row>
    <row r="733" spans="1:16" ht="15.75">
      <c r="A733" s="571"/>
      <c r="B733" s="514">
        <v>36</v>
      </c>
      <c r="C733" s="517" t="s">
        <v>497</v>
      </c>
      <c r="D733" s="160"/>
      <c r="E733" s="143"/>
      <c r="F733" s="160"/>
      <c r="G733" s="281"/>
      <c r="H733" s="152"/>
      <c r="I733" s="151"/>
      <c r="J733" s="107"/>
      <c r="K733" s="112" t="s">
        <v>742</v>
      </c>
      <c r="L733" s="75">
        <v>40791.42</v>
      </c>
      <c r="M733" s="41"/>
      <c r="N733" s="41"/>
      <c r="O733" s="41"/>
      <c r="P733" s="274">
        <v>40791.42</v>
      </c>
    </row>
    <row r="734" spans="1:16" ht="15.75">
      <c r="A734" s="571"/>
      <c r="B734" s="490"/>
      <c r="C734" s="518"/>
      <c r="D734" s="160"/>
      <c r="E734" s="143"/>
      <c r="F734" s="160"/>
      <c r="G734" s="281"/>
      <c r="H734" s="152"/>
      <c r="I734" s="151"/>
      <c r="J734" s="107"/>
      <c r="K734" s="90" t="s">
        <v>48</v>
      </c>
      <c r="L734" s="75">
        <v>70000</v>
      </c>
      <c r="M734" s="359"/>
      <c r="N734" s="363"/>
      <c r="O734" s="320"/>
      <c r="P734" s="352">
        <v>70000</v>
      </c>
    </row>
    <row r="735" spans="1:16" ht="31.5">
      <c r="A735" s="571"/>
      <c r="B735" s="490"/>
      <c r="C735" s="518"/>
      <c r="D735" s="160"/>
      <c r="E735" s="143"/>
      <c r="F735" s="160"/>
      <c r="G735" s="281"/>
      <c r="H735" s="152"/>
      <c r="I735" s="151"/>
      <c r="J735" s="107"/>
      <c r="K735" s="90" t="s">
        <v>817</v>
      </c>
      <c r="L735" s="75">
        <v>7453.99</v>
      </c>
      <c r="M735" s="41"/>
      <c r="N735" s="212"/>
      <c r="O735" s="79"/>
      <c r="P735" s="274">
        <v>7453.99</v>
      </c>
    </row>
    <row r="736" spans="1:16" ht="15.75">
      <c r="A736" s="571"/>
      <c r="B736" s="490"/>
      <c r="C736" s="518"/>
      <c r="D736" s="160"/>
      <c r="E736" s="143"/>
      <c r="F736" s="160"/>
      <c r="G736" s="281"/>
      <c r="H736" s="152"/>
      <c r="I736" s="151"/>
      <c r="J736" s="107"/>
      <c r="K736" s="90" t="s">
        <v>911</v>
      </c>
      <c r="L736" s="75">
        <v>70800</v>
      </c>
      <c r="M736" s="41"/>
      <c r="N736" s="212"/>
      <c r="O736" s="79"/>
      <c r="P736" s="359" t="s">
        <v>852</v>
      </c>
    </row>
    <row r="737" spans="1:16" ht="31.5">
      <c r="A737" s="571"/>
      <c r="B737" s="515"/>
      <c r="C737" s="516"/>
      <c r="D737" s="147">
        <f t="shared" si="40"/>
        <v>1382</v>
      </c>
      <c r="E737" s="147">
        <v>601.72</v>
      </c>
      <c r="F737" s="147">
        <v>780.28</v>
      </c>
      <c r="G737" s="301">
        <v>-328154.46</v>
      </c>
      <c r="H737" s="56">
        <v>6.58</v>
      </c>
      <c r="I737" s="54">
        <v>10</v>
      </c>
      <c r="J737" s="107">
        <f>H737*I737*F737</f>
        <v>51342.424</v>
      </c>
      <c r="K737" s="90" t="s">
        <v>912</v>
      </c>
      <c r="L737" s="41"/>
      <c r="M737" s="162"/>
      <c r="N737" s="41"/>
      <c r="O737" s="169"/>
      <c r="P737" s="263"/>
    </row>
    <row r="738" spans="1:16" ht="15.75">
      <c r="A738" s="571"/>
      <c r="B738" s="17">
        <v>37</v>
      </c>
      <c r="C738" s="109" t="s">
        <v>498</v>
      </c>
      <c r="D738" s="160">
        <f t="shared" si="40"/>
        <v>1909</v>
      </c>
      <c r="E738" s="143">
        <v>446.39</v>
      </c>
      <c r="F738" s="160">
        <v>1462.61</v>
      </c>
      <c r="G738" s="279">
        <v>6488.61</v>
      </c>
      <c r="H738" s="141"/>
      <c r="I738" s="140"/>
      <c r="J738" s="107">
        <f>H738*I738*F738</f>
        <v>0</v>
      </c>
      <c r="K738" s="112"/>
      <c r="L738" s="41"/>
      <c r="M738" s="41"/>
      <c r="N738" s="41"/>
      <c r="O738" s="50"/>
      <c r="P738" s="41"/>
    </row>
    <row r="739" spans="1:16" ht="15.75">
      <c r="A739" s="571"/>
      <c r="B739" s="17">
        <v>38</v>
      </c>
      <c r="C739" s="109" t="s">
        <v>499</v>
      </c>
      <c r="D739" s="160">
        <f t="shared" si="40"/>
        <v>1903.6</v>
      </c>
      <c r="E739" s="143">
        <v>418.37</v>
      </c>
      <c r="F739" s="160">
        <v>1485.23</v>
      </c>
      <c r="G739" s="279">
        <v>60571.07</v>
      </c>
      <c r="H739" s="61">
        <v>1.5</v>
      </c>
      <c r="I739" s="55">
        <v>11</v>
      </c>
      <c r="J739" s="107">
        <f>H739*I739*F739</f>
        <v>24506.295000000002</v>
      </c>
      <c r="K739" s="90" t="s">
        <v>586</v>
      </c>
      <c r="L739" s="41"/>
      <c r="M739" s="41"/>
      <c r="N739" s="41"/>
      <c r="O739" s="41"/>
      <c r="P739" s="41"/>
    </row>
    <row r="740" spans="1:16" ht="15.75">
      <c r="A740" s="571"/>
      <c r="B740" s="514">
        <v>39</v>
      </c>
      <c r="C740" s="517" t="s">
        <v>500</v>
      </c>
      <c r="D740" s="160"/>
      <c r="E740" s="143"/>
      <c r="F740" s="160"/>
      <c r="G740" s="537">
        <v>6810.68</v>
      </c>
      <c r="H740" s="539">
        <v>3.5</v>
      </c>
      <c r="I740" s="542">
        <v>12</v>
      </c>
      <c r="J740" s="531">
        <f>H740*I740*F744</f>
        <v>37027.200000000004</v>
      </c>
      <c r="K740" s="90" t="s">
        <v>646</v>
      </c>
      <c r="L740" s="75">
        <v>5269.16</v>
      </c>
      <c r="M740" s="41" t="s">
        <v>672</v>
      </c>
      <c r="N740" s="41">
        <v>6</v>
      </c>
      <c r="O740" s="41"/>
      <c r="P740" s="274">
        <v>5269.16</v>
      </c>
    </row>
    <row r="741" spans="1:16" ht="31.5">
      <c r="A741" s="571"/>
      <c r="B741" s="490"/>
      <c r="C741" s="518"/>
      <c r="D741" s="160"/>
      <c r="E741" s="143"/>
      <c r="F741" s="160"/>
      <c r="G741" s="519"/>
      <c r="H741" s="540"/>
      <c r="I741" s="543"/>
      <c r="J741" s="545"/>
      <c r="K741" s="90" t="s">
        <v>763</v>
      </c>
      <c r="L741" s="333">
        <v>29750</v>
      </c>
      <c r="M741" s="77"/>
      <c r="N741" s="212"/>
      <c r="O741" s="212"/>
      <c r="P741" s="316"/>
    </row>
    <row r="742" spans="1:16" ht="31.5">
      <c r="A742" s="571"/>
      <c r="B742" s="490"/>
      <c r="C742" s="518"/>
      <c r="D742" s="160"/>
      <c r="E742" s="143"/>
      <c r="F742" s="160"/>
      <c r="G742" s="519"/>
      <c r="H742" s="540"/>
      <c r="I742" s="543"/>
      <c r="J742" s="545"/>
      <c r="K742" s="90" t="s">
        <v>816</v>
      </c>
      <c r="L742" s="333">
        <v>7453.99</v>
      </c>
      <c r="M742" s="41"/>
      <c r="N742" s="107"/>
      <c r="O742" s="177"/>
      <c r="P742" s="405">
        <v>7453.99</v>
      </c>
    </row>
    <row r="743" spans="1:16" ht="31.5">
      <c r="A743" s="571"/>
      <c r="B743" s="490"/>
      <c r="C743" s="518"/>
      <c r="D743" s="160"/>
      <c r="E743" s="143"/>
      <c r="F743" s="160"/>
      <c r="G743" s="519"/>
      <c r="H743" s="540"/>
      <c r="I743" s="543"/>
      <c r="J743" s="545"/>
      <c r="K743" s="90" t="s">
        <v>27</v>
      </c>
      <c r="L743" s="333">
        <v>856.645</v>
      </c>
      <c r="M743" s="77"/>
      <c r="N743" s="212"/>
      <c r="O743" s="212"/>
      <c r="P743" s="316">
        <v>856.65</v>
      </c>
    </row>
    <row r="744" spans="1:16" ht="15.75">
      <c r="A744" s="571"/>
      <c r="B744" s="515"/>
      <c r="C744" s="516"/>
      <c r="D744" s="160"/>
      <c r="E744" s="143"/>
      <c r="F744" s="51">
        <v>881.6</v>
      </c>
      <c r="G744" s="538"/>
      <c r="H744" s="541"/>
      <c r="I744" s="544"/>
      <c r="J744" s="532"/>
      <c r="K744" s="90" t="s">
        <v>761</v>
      </c>
      <c r="L744" s="333">
        <v>233999.9</v>
      </c>
      <c r="M744" s="77"/>
      <c r="N744" s="212"/>
      <c r="O744" s="212"/>
      <c r="P744" s="316">
        <v>233999.9</v>
      </c>
    </row>
    <row r="745" spans="1:16" ht="15.75">
      <c r="A745" s="571"/>
      <c r="B745" s="17">
        <v>40</v>
      </c>
      <c r="C745" s="148" t="s">
        <v>501</v>
      </c>
      <c r="D745" s="147">
        <f t="shared" si="40"/>
        <v>1666.4</v>
      </c>
      <c r="E745" s="147">
        <v>92</v>
      </c>
      <c r="F745" s="147">
        <v>1574.4</v>
      </c>
      <c r="G745" s="307">
        <v>-17810.53</v>
      </c>
      <c r="H745" s="58"/>
      <c r="I745" s="33"/>
      <c r="J745" s="107">
        <f>H745*I745*F745</f>
        <v>0</v>
      </c>
      <c r="K745" s="81"/>
      <c r="L745" s="41"/>
      <c r="M745" s="41"/>
      <c r="N745" s="41"/>
      <c r="O745" s="50"/>
      <c r="P745" s="41"/>
    </row>
    <row r="746" spans="1:16" ht="31.5">
      <c r="A746" s="571"/>
      <c r="B746" s="17">
        <v>41</v>
      </c>
      <c r="C746" s="109" t="s">
        <v>502</v>
      </c>
      <c r="D746" s="160">
        <f t="shared" si="40"/>
        <v>1906.28</v>
      </c>
      <c r="E746" s="143">
        <v>551.98</v>
      </c>
      <c r="F746" s="160">
        <v>1354.3</v>
      </c>
      <c r="G746" s="279">
        <v>86876.86</v>
      </c>
      <c r="H746" s="58">
        <v>2.41</v>
      </c>
      <c r="I746" s="33">
        <v>12</v>
      </c>
      <c r="J746" s="107">
        <f>H746*I746*F746</f>
        <v>39166.356</v>
      </c>
      <c r="K746" s="90" t="s">
        <v>924</v>
      </c>
      <c r="L746" s="75">
        <v>86789.14</v>
      </c>
      <c r="M746" s="41" t="s">
        <v>672</v>
      </c>
      <c r="N746" s="41">
        <v>105</v>
      </c>
      <c r="O746" s="274">
        <v>603.3</v>
      </c>
      <c r="P746" s="274">
        <v>86185.84</v>
      </c>
    </row>
    <row r="747" spans="1:16" ht="31.5">
      <c r="A747" s="571"/>
      <c r="B747" s="514">
        <v>42</v>
      </c>
      <c r="C747" s="605" t="s">
        <v>503</v>
      </c>
      <c r="D747" s="160">
        <f t="shared" si="40"/>
        <v>1888.52</v>
      </c>
      <c r="E747" s="143">
        <v>811.66</v>
      </c>
      <c r="F747" s="160">
        <v>1076.86</v>
      </c>
      <c r="G747" s="537">
        <v>37321.25</v>
      </c>
      <c r="H747" s="141"/>
      <c r="I747" s="140"/>
      <c r="J747" s="107">
        <f>H747*I747*F747</f>
        <v>0</v>
      </c>
      <c r="K747" s="112" t="s">
        <v>751</v>
      </c>
      <c r="L747" s="75">
        <v>5000</v>
      </c>
      <c r="M747" s="41" t="s">
        <v>651</v>
      </c>
      <c r="N747" s="41">
        <v>1</v>
      </c>
      <c r="O747" s="41"/>
      <c r="P747" s="274">
        <v>5000</v>
      </c>
    </row>
    <row r="748" spans="1:16" ht="32.25" thickBot="1">
      <c r="A748" s="571"/>
      <c r="B748" s="490"/>
      <c r="C748" s="606"/>
      <c r="D748" s="160"/>
      <c r="E748" s="143"/>
      <c r="F748" s="160"/>
      <c r="G748" s="519"/>
      <c r="H748" s="152"/>
      <c r="I748" s="151"/>
      <c r="J748" s="236"/>
      <c r="K748" s="264" t="s">
        <v>845</v>
      </c>
      <c r="L748" s="102"/>
      <c r="M748" s="102"/>
      <c r="N748" s="102"/>
      <c r="O748" s="102"/>
      <c r="P748" s="426" t="s">
        <v>914</v>
      </c>
    </row>
    <row r="749" spans="1:18" ht="16.5" thickBot="1">
      <c r="A749" s="572"/>
      <c r="B749" s="503"/>
      <c r="C749" s="504" t="s">
        <v>50</v>
      </c>
      <c r="D749" s="504">
        <f>SUM(D689:D747)</f>
        <v>116883.33000000002</v>
      </c>
      <c r="E749" s="504">
        <f>SUM(E689:E747)</f>
        <v>20905.070000000003</v>
      </c>
      <c r="F749" s="504">
        <f>SUM(F689:F747)</f>
        <v>96859.86</v>
      </c>
      <c r="G749" s="505"/>
      <c r="H749" s="504"/>
      <c r="I749" s="504"/>
      <c r="J749" s="506">
        <f>SUM(J689:J747)</f>
        <v>790998.2880000001</v>
      </c>
      <c r="K749" s="507"/>
      <c r="L749" s="508">
        <f>SUM(L689:L747)</f>
        <v>2911730.5750000007</v>
      </c>
      <c r="M749" s="504"/>
      <c r="N749" s="508"/>
      <c r="O749" s="508">
        <f>SUM(O689:O747)</f>
        <v>6685.6900000000005</v>
      </c>
      <c r="P749" s="508">
        <f>SUM(P689:P747)</f>
        <v>3266210.3700000006</v>
      </c>
      <c r="R749" s="45"/>
    </row>
    <row r="750" spans="7:16" ht="12.75">
      <c r="G750" s="205"/>
      <c r="H750" s="187"/>
      <c r="I750" s="187"/>
      <c r="J750" s="205"/>
      <c r="K750" s="215"/>
      <c r="L750" s="187"/>
      <c r="M750" s="187"/>
      <c r="N750" s="187"/>
      <c r="O750" s="187"/>
      <c r="P750" s="187"/>
    </row>
    <row r="751" spans="1:16" ht="39" customHeight="1">
      <c r="A751" s="471"/>
      <c r="B751" s="471"/>
      <c r="C751" s="593"/>
      <c r="D751" s="593"/>
      <c r="E751" s="593"/>
      <c r="F751" s="593"/>
      <c r="G751" s="593"/>
      <c r="H751" s="593"/>
      <c r="I751" s="593"/>
      <c r="J751" s="593"/>
      <c r="K751" s="593"/>
      <c r="L751" s="593"/>
      <c r="M751" s="187"/>
      <c r="N751" s="187"/>
      <c r="O751" s="187"/>
      <c r="P751" s="187"/>
    </row>
    <row r="752" spans="1:16" ht="18.75" customHeight="1">
      <c r="A752" s="471"/>
      <c r="B752" s="471"/>
      <c r="C752" s="589"/>
      <c r="D752" s="589"/>
      <c r="E752" s="591"/>
      <c r="F752" s="591"/>
      <c r="G752" s="591"/>
      <c r="H752" s="474"/>
      <c r="I752" s="222"/>
      <c r="J752" s="591"/>
      <c r="K752" s="591"/>
      <c r="L752" s="591"/>
      <c r="M752" s="187"/>
      <c r="N752" s="187"/>
      <c r="O752" s="187"/>
      <c r="P752" s="187"/>
    </row>
    <row r="753" spans="1:16" ht="25.5" customHeight="1">
      <c r="A753" s="471"/>
      <c r="B753" s="471"/>
      <c r="C753" s="591"/>
      <c r="D753" s="589"/>
      <c r="E753" s="473"/>
      <c r="F753" s="475"/>
      <c r="G753" s="591"/>
      <c r="H753" s="223"/>
      <c r="I753" s="222"/>
      <c r="J753" s="592"/>
      <c r="K753" s="592"/>
      <c r="L753" s="592"/>
      <c r="M753" s="187"/>
      <c r="N753" s="187"/>
      <c r="O753" s="187"/>
      <c r="P753" s="187"/>
    </row>
    <row r="754" spans="1:16" ht="24.75" customHeight="1">
      <c r="A754" s="471"/>
      <c r="B754" s="590"/>
      <c r="C754" s="472"/>
      <c r="D754" s="476"/>
      <c r="E754" s="476"/>
      <c r="F754" s="476"/>
      <c r="G754" s="223"/>
      <c r="H754" s="223"/>
      <c r="I754" s="222"/>
      <c r="J754" s="222"/>
      <c r="K754" s="477"/>
      <c r="L754" s="478"/>
      <c r="M754" s="187"/>
      <c r="N754" s="187"/>
      <c r="O754" s="187"/>
      <c r="P754" s="187"/>
    </row>
    <row r="755" spans="1:16" ht="24.75" customHeight="1">
      <c r="A755" s="471"/>
      <c r="B755" s="590"/>
      <c r="C755" s="472"/>
      <c r="D755" s="476"/>
      <c r="E755" s="476"/>
      <c r="F755" s="476"/>
      <c r="G755" s="223"/>
      <c r="H755" s="223"/>
      <c r="I755" s="222"/>
      <c r="J755" s="222"/>
      <c r="K755" s="477"/>
      <c r="L755" s="478"/>
      <c r="M755" s="187"/>
      <c r="N755" s="187"/>
      <c r="O755" s="187"/>
      <c r="P755" s="187"/>
    </row>
    <row r="756" spans="1:16" ht="24.75" customHeight="1">
      <c r="A756" s="471"/>
      <c r="B756" s="590"/>
      <c r="C756" s="472"/>
      <c r="D756" s="476"/>
      <c r="E756" s="476"/>
      <c r="F756" s="476"/>
      <c r="G756" s="223"/>
      <c r="H756" s="223"/>
      <c r="I756" s="222"/>
      <c r="J756" s="222"/>
      <c r="K756" s="477"/>
      <c r="L756" s="478"/>
      <c r="M756" s="187"/>
      <c r="N756" s="187"/>
      <c r="O756" s="187"/>
      <c r="P756" s="187"/>
    </row>
    <row r="757" spans="1:16" ht="24.75" customHeight="1">
      <c r="A757" s="471"/>
      <c r="B757" s="590"/>
      <c r="C757" s="472"/>
      <c r="D757" s="476"/>
      <c r="E757" s="476"/>
      <c r="F757" s="476"/>
      <c r="G757" s="223"/>
      <c r="H757" s="223"/>
      <c r="I757" s="222"/>
      <c r="J757" s="222"/>
      <c r="K757" s="477"/>
      <c r="L757" s="478"/>
      <c r="M757" s="187"/>
      <c r="N757" s="217"/>
      <c r="O757" s="353"/>
      <c r="P757" s="354"/>
    </row>
    <row r="758" spans="1:16" ht="24.75" customHeight="1">
      <c r="A758" s="471"/>
      <c r="B758" s="471"/>
      <c r="C758" s="472"/>
      <c r="D758" s="476"/>
      <c r="E758" s="479"/>
      <c r="F758" s="479"/>
      <c r="G758" s="474"/>
      <c r="H758" s="223"/>
      <c r="I758" s="222"/>
      <c r="J758" s="222"/>
      <c r="K758" s="480"/>
      <c r="L758" s="478"/>
      <c r="M758" s="187"/>
      <c r="N758" s="187"/>
      <c r="O758" s="355"/>
      <c r="P758" s="375"/>
    </row>
    <row r="759" spans="1:16" ht="24.75" customHeight="1">
      <c r="A759" s="471"/>
      <c r="B759" s="471"/>
      <c r="C759" s="595"/>
      <c r="D759" s="595"/>
      <c r="E759" s="479"/>
      <c r="F759" s="479"/>
      <c r="G759" s="223"/>
      <c r="H759" s="224"/>
      <c r="I759" s="222"/>
      <c r="J759" s="222"/>
      <c r="K759" s="477"/>
      <c r="L759" s="478"/>
      <c r="M759" s="187"/>
      <c r="N759" s="187"/>
      <c r="O759" s="354"/>
      <c r="P759" s="376"/>
    </row>
    <row r="760" spans="1:16" ht="24.75" customHeight="1">
      <c r="A760" s="471"/>
      <c r="B760" s="471"/>
      <c r="C760" s="595"/>
      <c r="D760" s="595"/>
      <c r="E760" s="479"/>
      <c r="F760" s="479"/>
      <c r="G760" s="223"/>
      <c r="H760" s="226"/>
      <c r="I760" s="225"/>
      <c r="J760" s="225"/>
      <c r="K760" s="477"/>
      <c r="L760" s="478"/>
      <c r="M760" s="187"/>
      <c r="N760" s="187"/>
      <c r="O760" s="355"/>
      <c r="P760" s="377"/>
    </row>
    <row r="761" spans="1:16" ht="24.75" customHeight="1">
      <c r="A761" s="471"/>
      <c r="B761" s="471"/>
      <c r="C761" s="595"/>
      <c r="D761" s="595"/>
      <c r="E761" s="479"/>
      <c r="F761" s="479"/>
      <c r="G761" s="223"/>
      <c r="H761" s="220"/>
      <c r="I761" s="220"/>
      <c r="J761" s="221"/>
      <c r="K761" s="223"/>
      <c r="L761" s="478"/>
      <c r="M761" s="187"/>
      <c r="N761" s="187"/>
      <c r="O761" s="355"/>
      <c r="P761" s="377"/>
    </row>
    <row r="762" spans="1:16" ht="24.75" customHeight="1">
      <c r="A762" s="471"/>
      <c r="B762" s="594"/>
      <c r="C762" s="476"/>
      <c r="D762" s="476"/>
      <c r="E762" s="476"/>
      <c r="F762" s="476"/>
      <c r="G762" s="223"/>
      <c r="H762" s="220"/>
      <c r="I762" s="220"/>
      <c r="J762" s="221"/>
      <c r="K762" s="223"/>
      <c r="L762" s="478"/>
      <c r="M762" s="187"/>
      <c r="N762" s="187"/>
      <c r="O762" s="355"/>
      <c r="P762" s="355"/>
    </row>
    <row r="763" spans="1:16" ht="24.75" customHeight="1">
      <c r="A763" s="471"/>
      <c r="B763" s="594"/>
      <c r="C763" s="476"/>
      <c r="D763" s="476"/>
      <c r="E763" s="476"/>
      <c r="F763" s="476"/>
      <c r="G763" s="223"/>
      <c r="H763" s="220"/>
      <c r="I763" s="220"/>
      <c r="J763" s="221"/>
      <c r="K763" s="223"/>
      <c r="L763" s="478"/>
      <c r="M763" s="187"/>
      <c r="N763" s="187"/>
      <c r="O763" s="356"/>
      <c r="P763" s="356"/>
    </row>
    <row r="764" spans="1:16" ht="24.75" customHeight="1">
      <c r="A764" s="471"/>
      <c r="B764" s="594"/>
      <c r="C764" s="476"/>
      <c r="D764" s="476"/>
      <c r="E764" s="476"/>
      <c r="F764" s="476"/>
      <c r="G764" s="223"/>
      <c r="H764" s="220"/>
      <c r="I764" s="220"/>
      <c r="J764" s="221"/>
      <c r="K764" s="223"/>
      <c r="L764" s="478"/>
      <c r="M764" s="187"/>
      <c r="N764" s="187"/>
      <c r="O764" s="356"/>
      <c r="P764" s="356"/>
    </row>
    <row r="765" spans="1:16" ht="24.75" customHeight="1">
      <c r="A765" s="471"/>
      <c r="B765" s="471"/>
      <c r="C765" s="472"/>
      <c r="D765" s="492"/>
      <c r="E765" s="476"/>
      <c r="F765" s="476"/>
      <c r="G765" s="474"/>
      <c r="H765" s="220"/>
      <c r="I765" s="220"/>
      <c r="J765" s="221"/>
      <c r="K765" s="474"/>
      <c r="L765" s="478"/>
      <c r="M765" s="187"/>
      <c r="N765" s="187"/>
      <c r="O765" s="356"/>
      <c r="P765" s="356"/>
    </row>
    <row r="766" spans="1:16" ht="24.75" customHeight="1">
      <c r="A766" s="471"/>
      <c r="B766" s="471"/>
      <c r="C766" s="472"/>
      <c r="D766" s="225"/>
      <c r="E766" s="225"/>
      <c r="F766" s="225"/>
      <c r="G766" s="493"/>
      <c r="H766" s="494"/>
      <c r="I766" s="494"/>
      <c r="J766" s="495"/>
      <c r="K766" s="496"/>
      <c r="L766" s="478"/>
      <c r="M766" s="187"/>
      <c r="N766" s="187"/>
      <c r="O766" s="187"/>
      <c r="P766" s="187"/>
    </row>
    <row r="767" spans="1:16" ht="12.75">
      <c r="A767" s="471"/>
      <c r="B767" s="471"/>
      <c r="C767" s="497"/>
      <c r="D767" s="497"/>
      <c r="E767" s="497"/>
      <c r="F767" s="497"/>
      <c r="G767" s="221"/>
      <c r="H767" s="220"/>
      <c r="I767" s="220"/>
      <c r="J767" s="221"/>
      <c r="K767" s="498"/>
      <c r="L767" s="220"/>
      <c r="M767" s="187"/>
      <c r="N767" s="187"/>
      <c r="O767" s="187"/>
      <c r="P767" s="187"/>
    </row>
    <row r="768" spans="1:16" ht="12.75">
      <c r="A768" s="471"/>
      <c r="B768" s="471"/>
      <c r="C768" s="497"/>
      <c r="D768" s="497"/>
      <c r="E768" s="497"/>
      <c r="F768" s="497"/>
      <c r="G768" s="221"/>
      <c r="H768" s="220"/>
      <c r="I768" s="220"/>
      <c r="J768" s="221"/>
      <c r="K768" s="498"/>
      <c r="L768" s="220"/>
      <c r="M768" s="187"/>
      <c r="N768" s="187"/>
      <c r="O768" s="187"/>
      <c r="P768" s="187"/>
    </row>
    <row r="769" spans="1:16" ht="18.75">
      <c r="A769" s="471"/>
      <c r="B769" s="471"/>
      <c r="C769" s="497"/>
      <c r="D769" s="497"/>
      <c r="E769" s="497"/>
      <c r="F769" s="497"/>
      <c r="G769" s="221"/>
      <c r="H769" s="220"/>
      <c r="I769" s="220"/>
      <c r="J769" s="221"/>
      <c r="K769" s="499"/>
      <c r="L769" s="220"/>
      <c r="M769" s="187"/>
      <c r="N769" s="187"/>
      <c r="O769" s="187"/>
      <c r="P769" s="187"/>
    </row>
    <row r="770" spans="1:16" ht="18.75">
      <c r="A770" s="471"/>
      <c r="B770" s="471"/>
      <c r="C770" s="497"/>
      <c r="D770" s="497"/>
      <c r="E770" s="497"/>
      <c r="F770" s="497"/>
      <c r="G770" s="500"/>
      <c r="H770" s="220"/>
      <c r="I770" s="220"/>
      <c r="J770" s="221"/>
      <c r="K770" s="501"/>
      <c r="L770" s="220"/>
      <c r="M770" s="187"/>
      <c r="N770" s="187"/>
      <c r="O770" s="187"/>
      <c r="P770" s="187"/>
    </row>
    <row r="771" spans="1:16" ht="18.75">
      <c r="A771" s="471"/>
      <c r="B771" s="471"/>
      <c r="C771" s="497"/>
      <c r="D771" s="497"/>
      <c r="E771" s="497"/>
      <c r="F771" s="497"/>
      <c r="G771" s="500"/>
      <c r="H771" s="220"/>
      <c r="I771" s="220"/>
      <c r="J771" s="221"/>
      <c r="K771" s="502"/>
      <c r="L771" s="220"/>
      <c r="M771" s="187"/>
      <c r="N771" s="187"/>
      <c r="O771" s="187"/>
      <c r="P771" s="187"/>
    </row>
    <row r="772" spans="1:16" ht="18.75">
      <c r="A772" s="471"/>
      <c r="B772" s="471"/>
      <c r="C772" s="497"/>
      <c r="D772" s="497"/>
      <c r="E772" s="497"/>
      <c r="F772" s="497"/>
      <c r="G772" s="500"/>
      <c r="H772" s="220"/>
      <c r="I772" s="220"/>
      <c r="J772" s="221"/>
      <c r="K772" s="501"/>
      <c r="L772" s="220"/>
      <c r="M772" s="187"/>
      <c r="N772" s="187"/>
      <c r="O772" s="187"/>
      <c r="P772" s="187"/>
    </row>
    <row r="773" spans="7:16" ht="12.75">
      <c r="G773" s="205"/>
      <c r="H773" s="187"/>
      <c r="I773" s="187"/>
      <c r="J773" s="205"/>
      <c r="K773" s="215"/>
      <c r="L773" s="187"/>
      <c r="M773" s="187"/>
      <c r="N773" s="187"/>
      <c r="O773" s="187"/>
      <c r="P773" s="187"/>
    </row>
    <row r="774" spans="7:16" ht="12.75">
      <c r="G774" s="205"/>
      <c r="H774" s="187"/>
      <c r="I774" s="187"/>
      <c r="J774" s="227"/>
      <c r="K774" s="215"/>
      <c r="L774" s="187"/>
      <c r="M774" s="187"/>
      <c r="N774" s="187"/>
      <c r="O774" s="187"/>
      <c r="P774" s="187"/>
    </row>
    <row r="775" spans="7:16" ht="12.75">
      <c r="G775" s="205"/>
      <c r="H775" s="187"/>
      <c r="I775" s="187"/>
      <c r="J775" s="205"/>
      <c r="K775" s="215"/>
      <c r="L775" s="187"/>
      <c r="M775" s="187"/>
      <c r="N775" s="187"/>
      <c r="O775" s="187"/>
      <c r="P775" s="187"/>
    </row>
    <row r="776" spans="7:16" ht="12.75">
      <c r="G776" s="205"/>
      <c r="H776" s="187"/>
      <c r="I776" s="187"/>
      <c r="J776" s="205"/>
      <c r="K776" s="215"/>
      <c r="L776" s="187"/>
      <c r="M776" s="187"/>
      <c r="N776" s="187"/>
      <c r="O776" s="187"/>
      <c r="P776" s="187"/>
    </row>
    <row r="777" spans="7:16" ht="12.75">
      <c r="G777" s="205"/>
      <c r="H777" s="187"/>
      <c r="I777" s="187"/>
      <c r="J777" s="205"/>
      <c r="K777" s="215"/>
      <c r="L777" s="187"/>
      <c r="M777" s="187"/>
      <c r="N777" s="187"/>
      <c r="O777" s="187"/>
      <c r="P777" s="187"/>
    </row>
    <row r="778" spans="7:16" ht="12.75">
      <c r="G778" s="205"/>
      <c r="H778" s="187"/>
      <c r="I778" s="187"/>
      <c r="J778" s="205"/>
      <c r="K778" s="215"/>
      <c r="L778" s="187"/>
      <c r="M778" s="187"/>
      <c r="N778" s="187"/>
      <c r="O778" s="187"/>
      <c r="P778" s="187"/>
    </row>
    <row r="779" spans="7:16" ht="12.75">
      <c r="G779" s="205"/>
      <c r="H779" s="187"/>
      <c r="I779" s="187"/>
      <c r="J779" s="205"/>
      <c r="K779" s="215"/>
      <c r="L779" s="187"/>
      <c r="M779" s="187"/>
      <c r="N779" s="187"/>
      <c r="O779" s="187"/>
      <c r="P779" s="187"/>
    </row>
    <row r="780" spans="7:16" ht="12.75">
      <c r="G780" s="205"/>
      <c r="H780" s="187"/>
      <c r="I780" s="187"/>
      <c r="J780" s="205"/>
      <c r="K780" s="215"/>
      <c r="L780" s="187"/>
      <c r="M780" s="187"/>
      <c r="N780" s="187"/>
      <c r="O780" s="187"/>
      <c r="P780" s="187"/>
    </row>
    <row r="781" spans="7:16" ht="12.75">
      <c r="G781" s="205"/>
      <c r="H781" s="187"/>
      <c r="I781" s="187"/>
      <c r="J781" s="205"/>
      <c r="K781" s="215"/>
      <c r="L781" s="187"/>
      <c r="M781" s="187"/>
      <c r="N781" s="187"/>
      <c r="O781" s="187"/>
      <c r="P781" s="187"/>
    </row>
    <row r="782" spans="7:16" ht="12.75">
      <c r="G782" s="205"/>
      <c r="H782" s="187"/>
      <c r="I782" s="187"/>
      <c r="J782" s="205"/>
      <c r="K782" s="215"/>
      <c r="L782" s="187"/>
      <c r="M782" s="187"/>
      <c r="N782" s="187"/>
      <c r="O782" s="187"/>
      <c r="P782" s="187"/>
    </row>
    <row r="783" spans="7:16" ht="12.75">
      <c r="G783" s="205"/>
      <c r="H783" s="187"/>
      <c r="I783" s="187"/>
      <c r="J783" s="205"/>
      <c r="K783" s="215"/>
      <c r="L783" s="187"/>
      <c r="M783" s="187"/>
      <c r="N783" s="187"/>
      <c r="O783" s="187"/>
      <c r="P783" s="187"/>
    </row>
    <row r="784" spans="7:16" ht="12.75">
      <c r="G784" s="205"/>
      <c r="H784" s="187"/>
      <c r="I784" s="187"/>
      <c r="J784" s="205"/>
      <c r="K784" s="215"/>
      <c r="L784" s="187"/>
      <c r="M784" s="187"/>
      <c r="N784" s="187"/>
      <c r="O784" s="187"/>
      <c r="P784" s="187"/>
    </row>
    <row r="785" spans="7:16" ht="12.75">
      <c r="G785" s="205"/>
      <c r="H785" s="187"/>
      <c r="I785" s="187"/>
      <c r="J785" s="205"/>
      <c r="K785" s="215"/>
      <c r="L785" s="187"/>
      <c r="M785" s="187"/>
      <c r="N785" s="187"/>
      <c r="O785" s="187"/>
      <c r="P785" s="187"/>
    </row>
    <row r="786" spans="7:16" ht="12.75">
      <c r="G786" s="205"/>
      <c r="H786" s="187"/>
      <c r="I786" s="187"/>
      <c r="J786" s="205"/>
      <c r="K786" s="215"/>
      <c r="L786" s="187"/>
      <c r="M786" s="187"/>
      <c r="N786" s="187"/>
      <c r="O786" s="187"/>
      <c r="P786" s="187"/>
    </row>
    <row r="787" spans="7:16" ht="12.75">
      <c r="G787" s="205"/>
      <c r="H787" s="187"/>
      <c r="I787" s="187"/>
      <c r="J787" s="205"/>
      <c r="K787" s="215"/>
      <c r="L787" s="187"/>
      <c r="M787" s="187"/>
      <c r="N787" s="187"/>
      <c r="O787" s="187"/>
      <c r="P787" s="187"/>
    </row>
    <row r="788" spans="7:16" ht="12.75">
      <c r="G788" s="205"/>
      <c r="H788" s="187"/>
      <c r="I788" s="187"/>
      <c r="J788" s="205"/>
      <c r="K788" s="215"/>
      <c r="L788" s="187"/>
      <c r="M788" s="187"/>
      <c r="N788" s="187"/>
      <c r="O788" s="187"/>
      <c r="P788" s="187"/>
    </row>
    <row r="789" spans="7:16" ht="12.75">
      <c r="G789" s="205"/>
      <c r="H789" s="187"/>
      <c r="I789" s="187"/>
      <c r="J789" s="205"/>
      <c r="K789" s="215"/>
      <c r="L789" s="187"/>
      <c r="M789" s="187"/>
      <c r="N789" s="187"/>
      <c r="O789" s="187"/>
      <c r="P789" s="187"/>
    </row>
    <row r="790" spans="7:16" ht="12.75">
      <c r="G790" s="205"/>
      <c r="H790" s="187"/>
      <c r="I790" s="187"/>
      <c r="J790" s="205"/>
      <c r="K790" s="215"/>
      <c r="L790" s="187"/>
      <c r="M790" s="187"/>
      <c r="N790" s="187"/>
      <c r="O790" s="187"/>
      <c r="P790" s="187"/>
    </row>
    <row r="791" spans="7:16" ht="12.75">
      <c r="G791" s="205"/>
      <c r="H791" s="187"/>
      <c r="I791" s="187"/>
      <c r="J791" s="205"/>
      <c r="K791" s="215"/>
      <c r="L791" s="187"/>
      <c r="M791" s="187"/>
      <c r="N791" s="187"/>
      <c r="O791" s="187"/>
      <c r="P791" s="187"/>
    </row>
    <row r="792" spans="7:16" ht="12.75">
      <c r="G792" s="205"/>
      <c r="H792" s="187"/>
      <c r="I792" s="187"/>
      <c r="J792" s="205"/>
      <c r="K792" s="215"/>
      <c r="L792" s="187"/>
      <c r="M792" s="187"/>
      <c r="N792" s="187"/>
      <c r="O792" s="187"/>
      <c r="P792" s="187"/>
    </row>
    <row r="793" spans="7:16" ht="12.75">
      <c r="G793" s="205"/>
      <c r="H793" s="187"/>
      <c r="I793" s="187"/>
      <c r="J793" s="205"/>
      <c r="K793" s="215"/>
      <c r="L793" s="187"/>
      <c r="M793" s="187"/>
      <c r="N793" s="187"/>
      <c r="O793" s="187"/>
      <c r="P793" s="187"/>
    </row>
    <row r="794" spans="7:16" ht="12.75">
      <c r="G794" s="205"/>
      <c r="H794" s="187"/>
      <c r="I794" s="187"/>
      <c r="J794" s="205"/>
      <c r="K794" s="215"/>
      <c r="L794" s="187"/>
      <c r="M794" s="187"/>
      <c r="N794" s="187"/>
      <c r="O794" s="187"/>
      <c r="P794" s="187"/>
    </row>
    <row r="795" spans="7:16" ht="12.75">
      <c r="G795" s="205"/>
      <c r="H795" s="187"/>
      <c r="I795" s="187"/>
      <c r="J795" s="205"/>
      <c r="K795" s="215"/>
      <c r="L795" s="187"/>
      <c r="M795" s="187"/>
      <c r="N795" s="187"/>
      <c r="O795" s="187"/>
      <c r="P795" s="187"/>
    </row>
    <row r="796" spans="7:16" ht="12.75">
      <c r="G796" s="205"/>
      <c r="H796" s="187"/>
      <c r="I796" s="187"/>
      <c r="J796" s="205"/>
      <c r="K796" s="215"/>
      <c r="L796" s="187"/>
      <c r="M796" s="187"/>
      <c r="N796" s="187"/>
      <c r="O796" s="187"/>
      <c r="P796" s="187"/>
    </row>
    <row r="797" spans="7:16" ht="12.75">
      <c r="G797" s="205"/>
      <c r="H797" s="187"/>
      <c r="I797" s="187"/>
      <c r="J797" s="205"/>
      <c r="K797" s="215"/>
      <c r="L797" s="187"/>
      <c r="M797" s="187"/>
      <c r="N797" s="187"/>
      <c r="O797" s="187"/>
      <c r="P797" s="187"/>
    </row>
    <row r="798" spans="7:16" ht="12.75">
      <c r="G798" s="205"/>
      <c r="H798" s="187"/>
      <c r="I798" s="187"/>
      <c r="J798" s="205"/>
      <c r="K798" s="215"/>
      <c r="L798" s="187"/>
      <c r="M798" s="187"/>
      <c r="N798" s="187"/>
      <c r="O798" s="187"/>
      <c r="P798" s="187"/>
    </row>
  </sheetData>
  <autoFilter ref="A5:AC749"/>
  <mergeCells count="644">
    <mergeCell ref="C3:P3"/>
    <mergeCell ref="P559:P562"/>
    <mergeCell ref="O589:P589"/>
    <mergeCell ref="P595:P596"/>
    <mergeCell ref="I445:I446"/>
    <mergeCell ref="J445:J446"/>
    <mergeCell ref="J492:J493"/>
    <mergeCell ref="I492:I493"/>
    <mergeCell ref="J579:J581"/>
    <mergeCell ref="J558:J562"/>
    <mergeCell ref="I558:I562"/>
    <mergeCell ref="I398:I399"/>
    <mergeCell ref="J398:J399"/>
    <mergeCell ref="J402:J403"/>
    <mergeCell ref="I402:I403"/>
    <mergeCell ref="J319:J320"/>
    <mergeCell ref="H422:H423"/>
    <mergeCell ref="I422:I423"/>
    <mergeCell ref="J422:J423"/>
    <mergeCell ref="H362:H364"/>
    <mergeCell ref="I362:I364"/>
    <mergeCell ref="J362:J364"/>
    <mergeCell ref="J405:J407"/>
    <mergeCell ref="I405:I407"/>
    <mergeCell ref="I378:I379"/>
    <mergeCell ref="I472:I473"/>
    <mergeCell ref="J490:J491"/>
    <mergeCell ref="J480:J483"/>
    <mergeCell ref="I480:I483"/>
    <mergeCell ref="I490:I491"/>
    <mergeCell ref="J472:J473"/>
    <mergeCell ref="C398:C399"/>
    <mergeCell ref="G398:G399"/>
    <mergeCell ref="B573:B576"/>
    <mergeCell ref="B565:B566"/>
    <mergeCell ref="B558:B562"/>
    <mergeCell ref="B563:B564"/>
    <mergeCell ref="A535:B535"/>
    <mergeCell ref="B422:B423"/>
    <mergeCell ref="C422:C423"/>
    <mergeCell ref="G445:G446"/>
    <mergeCell ref="G558:G562"/>
    <mergeCell ref="G480:G484"/>
    <mergeCell ref="B577:B578"/>
    <mergeCell ref="C577:C578"/>
    <mergeCell ref="C558:C562"/>
    <mergeCell ref="C563:C564"/>
    <mergeCell ref="G504:G505"/>
    <mergeCell ref="G513:G517"/>
    <mergeCell ref="B530:B531"/>
    <mergeCell ref="B513:B517"/>
    <mergeCell ref="B338:B339"/>
    <mergeCell ref="G209:G210"/>
    <mergeCell ref="C729:C730"/>
    <mergeCell ref="G729:G730"/>
    <mergeCell ref="G465:G466"/>
    <mergeCell ref="C402:C403"/>
    <mergeCell ref="G530:G531"/>
    <mergeCell ref="G607:G608"/>
    <mergeCell ref="C579:C581"/>
    <mergeCell ref="G665:G668"/>
    <mergeCell ref="C362:C364"/>
    <mergeCell ref="G199:G203"/>
    <mergeCell ref="C277:C278"/>
    <mergeCell ref="C268:C269"/>
    <mergeCell ref="G304:G305"/>
    <mergeCell ref="G281:G282"/>
    <mergeCell ref="C272:C273"/>
    <mergeCell ref="G344:G349"/>
    <mergeCell ref="C266:C267"/>
    <mergeCell ref="C214:C216"/>
    <mergeCell ref="L678:L679"/>
    <mergeCell ref="J665:J668"/>
    <mergeCell ref="I665:I668"/>
    <mergeCell ref="M678:M679"/>
    <mergeCell ref="N678:N679"/>
    <mergeCell ref="O678:O679"/>
    <mergeCell ref="P678:P679"/>
    <mergeCell ref="J677:J679"/>
    <mergeCell ref="I677:I679"/>
    <mergeCell ref="H378:H379"/>
    <mergeCell ref="H369:H370"/>
    <mergeCell ref="G405:G407"/>
    <mergeCell ref="G426:G428"/>
    <mergeCell ref="G402:G403"/>
    <mergeCell ref="H402:H403"/>
    <mergeCell ref="H582:H583"/>
    <mergeCell ref="H492:H493"/>
    <mergeCell ref="H490:H491"/>
    <mergeCell ref="H558:H562"/>
    <mergeCell ref="H502:H503"/>
    <mergeCell ref="H579:H581"/>
    <mergeCell ref="H148:H151"/>
    <mergeCell ref="H214:H216"/>
    <mergeCell ref="H230:H233"/>
    <mergeCell ref="G227:G228"/>
    <mergeCell ref="H178:H179"/>
    <mergeCell ref="G169:G172"/>
    <mergeCell ref="G184:G185"/>
    <mergeCell ref="G178:G179"/>
    <mergeCell ref="H158:H159"/>
    <mergeCell ref="H169:H172"/>
    <mergeCell ref="B319:B320"/>
    <mergeCell ref="H298:H299"/>
    <mergeCell ref="H292:H293"/>
    <mergeCell ref="B480:B484"/>
    <mergeCell ref="C480:C484"/>
    <mergeCell ref="G298:G299"/>
    <mergeCell ref="B292:B293"/>
    <mergeCell ref="G353:G354"/>
    <mergeCell ref="B538:B539"/>
    <mergeCell ref="H256:H262"/>
    <mergeCell ref="I268:I269"/>
    <mergeCell ref="I266:I267"/>
    <mergeCell ref="H268:H269"/>
    <mergeCell ref="J585:J587"/>
    <mergeCell ref="I585:I587"/>
    <mergeCell ref="I582:I583"/>
    <mergeCell ref="I579:I581"/>
    <mergeCell ref="B504:B505"/>
    <mergeCell ref="B502:B503"/>
    <mergeCell ref="B402:B403"/>
    <mergeCell ref="B340:B341"/>
    <mergeCell ref="B378:B379"/>
    <mergeCell ref="B398:B399"/>
    <mergeCell ref="B369:B370"/>
    <mergeCell ref="B353:B354"/>
    <mergeCell ref="B344:B349"/>
    <mergeCell ref="B362:B364"/>
    <mergeCell ref="A224:A312"/>
    <mergeCell ref="G492:G493"/>
    <mergeCell ref="G266:G267"/>
    <mergeCell ref="C319:C320"/>
    <mergeCell ref="B405:B407"/>
    <mergeCell ref="C369:C370"/>
    <mergeCell ref="G268:G269"/>
    <mergeCell ref="A314:A436"/>
    <mergeCell ref="C287:C288"/>
    <mergeCell ref="C281:C282"/>
    <mergeCell ref="A536:A590"/>
    <mergeCell ref="A592:A687"/>
    <mergeCell ref="B681:B682"/>
    <mergeCell ref="B607:B608"/>
    <mergeCell ref="B595:B597"/>
    <mergeCell ref="B588:B589"/>
    <mergeCell ref="B582:B583"/>
    <mergeCell ref="B585:B587"/>
    <mergeCell ref="B579:B581"/>
    <mergeCell ref="B623:B624"/>
    <mergeCell ref="G747:G748"/>
    <mergeCell ref="C747:C748"/>
    <mergeCell ref="B747:B748"/>
    <mergeCell ref="A591:B591"/>
    <mergeCell ref="B599:B601"/>
    <mergeCell ref="B603:B604"/>
    <mergeCell ref="B662:B663"/>
    <mergeCell ref="B610:B611"/>
    <mergeCell ref="G740:G744"/>
    <mergeCell ref="B592:B594"/>
    <mergeCell ref="C140:C141"/>
    <mergeCell ref="E158:E159"/>
    <mergeCell ref="F158:F159"/>
    <mergeCell ref="G146:G147"/>
    <mergeCell ref="G158:G159"/>
    <mergeCell ref="D158:D159"/>
    <mergeCell ref="C158:C159"/>
    <mergeCell ref="G148:G151"/>
    <mergeCell ref="C146:C147"/>
    <mergeCell ref="G132:G133"/>
    <mergeCell ref="G235:G236"/>
    <mergeCell ref="G214:G216"/>
    <mergeCell ref="G205:G208"/>
    <mergeCell ref="G194:G198"/>
    <mergeCell ref="G192:G193"/>
    <mergeCell ref="G230:G233"/>
    <mergeCell ref="G161:G167"/>
    <mergeCell ref="B327:B329"/>
    <mergeCell ref="I307:I309"/>
    <mergeCell ref="B298:B299"/>
    <mergeCell ref="C307:C309"/>
    <mergeCell ref="C327:C329"/>
    <mergeCell ref="B307:B309"/>
    <mergeCell ref="H319:H320"/>
    <mergeCell ref="A313:B313"/>
    <mergeCell ref="I327:I329"/>
    <mergeCell ref="H327:H329"/>
    <mergeCell ref="I148:I151"/>
    <mergeCell ref="I178:I179"/>
    <mergeCell ref="J158:J159"/>
    <mergeCell ref="I158:I159"/>
    <mergeCell ref="J169:J172"/>
    <mergeCell ref="I169:I172"/>
    <mergeCell ref="J148:J151"/>
    <mergeCell ref="J178:J179"/>
    <mergeCell ref="G582:G583"/>
    <mergeCell ref="H272:H273"/>
    <mergeCell ref="G573:G576"/>
    <mergeCell ref="I192:I193"/>
    <mergeCell ref="H277:H278"/>
    <mergeCell ref="G256:G262"/>
    <mergeCell ref="G245:G246"/>
    <mergeCell ref="I319:I320"/>
    <mergeCell ref="H307:H309"/>
    <mergeCell ref="I465:I466"/>
    <mergeCell ref="F405:F407"/>
    <mergeCell ref="C378:C379"/>
    <mergeCell ref="G272:G273"/>
    <mergeCell ref="G292:G293"/>
    <mergeCell ref="G277:G278"/>
    <mergeCell ref="G287:G288"/>
    <mergeCell ref="C292:C293"/>
    <mergeCell ref="F344:F349"/>
    <mergeCell ref="E378:E379"/>
    <mergeCell ref="E344:E349"/>
    <mergeCell ref="H585:H587"/>
    <mergeCell ref="G599:G601"/>
    <mergeCell ref="G592:G594"/>
    <mergeCell ref="B762:B764"/>
    <mergeCell ref="C761:D761"/>
    <mergeCell ref="C740:C744"/>
    <mergeCell ref="B740:B744"/>
    <mergeCell ref="C760:D760"/>
    <mergeCell ref="C759:D759"/>
    <mergeCell ref="C752:C753"/>
    <mergeCell ref="D752:D753"/>
    <mergeCell ref="B754:B757"/>
    <mergeCell ref="K752:K753"/>
    <mergeCell ref="C751:L751"/>
    <mergeCell ref="L752:L753"/>
    <mergeCell ref="J752:J753"/>
    <mergeCell ref="G752:G753"/>
    <mergeCell ref="E752:F752"/>
    <mergeCell ref="J740:J744"/>
    <mergeCell ref="I719:I720"/>
    <mergeCell ref="I724:I725"/>
    <mergeCell ref="H724:H725"/>
    <mergeCell ref="I740:I744"/>
    <mergeCell ref="H740:H744"/>
    <mergeCell ref="J603:J604"/>
    <mergeCell ref="G714:G715"/>
    <mergeCell ref="G724:G725"/>
    <mergeCell ref="H719:H720"/>
    <mergeCell ref="I714:I715"/>
    <mergeCell ref="J714:J715"/>
    <mergeCell ref="J724:J725"/>
    <mergeCell ref="H603:H604"/>
    <mergeCell ref="G603:G604"/>
    <mergeCell ref="H665:H668"/>
    <mergeCell ref="C724:C725"/>
    <mergeCell ref="H714:H715"/>
    <mergeCell ref="G719:G720"/>
    <mergeCell ref="C719:C720"/>
    <mergeCell ref="G689:G691"/>
    <mergeCell ref="C689:C691"/>
    <mergeCell ref="B689:B691"/>
    <mergeCell ref="C665:C668"/>
    <mergeCell ref="B665:B668"/>
    <mergeCell ref="B677:B679"/>
    <mergeCell ref="C677:C679"/>
    <mergeCell ref="H132:H133"/>
    <mergeCell ref="G107:G109"/>
    <mergeCell ref="I603:I604"/>
    <mergeCell ref="J719:J720"/>
    <mergeCell ref="G610:G611"/>
    <mergeCell ref="G565:G566"/>
    <mergeCell ref="G579:G581"/>
    <mergeCell ref="G585:G587"/>
    <mergeCell ref="J214:J216"/>
    <mergeCell ref="I214:I216"/>
    <mergeCell ref="H146:H147"/>
    <mergeCell ref="H135:H137"/>
    <mergeCell ref="H138:H139"/>
    <mergeCell ref="G138:G139"/>
    <mergeCell ref="G56:G57"/>
    <mergeCell ref="G70:G73"/>
    <mergeCell ref="G53:G54"/>
    <mergeCell ref="C53:C54"/>
    <mergeCell ref="B8:B9"/>
    <mergeCell ref="B46:B49"/>
    <mergeCell ref="C8:C9"/>
    <mergeCell ref="B10:B11"/>
    <mergeCell ref="C10:C11"/>
    <mergeCell ref="C46:C49"/>
    <mergeCell ref="B42:B43"/>
    <mergeCell ref="C33:C36"/>
    <mergeCell ref="C25:C26"/>
    <mergeCell ref="C31:C32"/>
    <mergeCell ref="C90:C92"/>
    <mergeCell ref="B186:B187"/>
    <mergeCell ref="C12:C13"/>
    <mergeCell ref="B12:B13"/>
    <mergeCell ref="B33:B36"/>
    <mergeCell ref="B23:B24"/>
    <mergeCell ref="C23:C24"/>
    <mergeCell ref="B25:B26"/>
    <mergeCell ref="C56:C57"/>
    <mergeCell ref="C42:C43"/>
    <mergeCell ref="B123:B124"/>
    <mergeCell ref="A146:A222"/>
    <mergeCell ref="B214:B216"/>
    <mergeCell ref="B192:B193"/>
    <mergeCell ref="A83:A144"/>
    <mergeCell ref="B178:B179"/>
    <mergeCell ref="A145:B145"/>
    <mergeCell ref="B140:B141"/>
    <mergeCell ref="B107:B109"/>
    <mergeCell ref="B94:B96"/>
    <mergeCell ref="B90:B92"/>
    <mergeCell ref="B135:B137"/>
    <mergeCell ref="J146:J147"/>
    <mergeCell ref="I146:I147"/>
    <mergeCell ref="J97:J98"/>
    <mergeCell ref="I97:I98"/>
    <mergeCell ref="J135:J137"/>
    <mergeCell ref="J114:J115"/>
    <mergeCell ref="I114:I115"/>
    <mergeCell ref="I135:I137"/>
    <mergeCell ref="J138:J139"/>
    <mergeCell ref="I138:I139"/>
    <mergeCell ref="J102:J104"/>
    <mergeCell ref="I102:I104"/>
    <mergeCell ref="J74:J77"/>
    <mergeCell ref="J90:J92"/>
    <mergeCell ref="J23:J24"/>
    <mergeCell ref="J70:J73"/>
    <mergeCell ref="J25:J26"/>
    <mergeCell ref="J8:J9"/>
    <mergeCell ref="I8:I9"/>
    <mergeCell ref="I23:I24"/>
    <mergeCell ref="H42:H43"/>
    <mergeCell ref="I12:I13"/>
    <mergeCell ref="J12:J13"/>
    <mergeCell ref="I53:I54"/>
    <mergeCell ref="J53:J54"/>
    <mergeCell ref="I42:I43"/>
    <mergeCell ref="J42:J43"/>
    <mergeCell ref="G42:G43"/>
    <mergeCell ref="I25:I26"/>
    <mergeCell ref="H25:H26"/>
    <mergeCell ref="G33:G36"/>
    <mergeCell ref="G8:G9"/>
    <mergeCell ref="G25:G26"/>
    <mergeCell ref="G31:G32"/>
    <mergeCell ref="H12:H13"/>
    <mergeCell ref="G23:G24"/>
    <mergeCell ref="H23:H24"/>
    <mergeCell ref="G12:G13"/>
    <mergeCell ref="H8:H9"/>
    <mergeCell ref="A6:A81"/>
    <mergeCell ref="B138:B139"/>
    <mergeCell ref="B102:B104"/>
    <mergeCell ref="B130:B131"/>
    <mergeCell ref="B132:B133"/>
    <mergeCell ref="B70:B73"/>
    <mergeCell ref="B74:B77"/>
    <mergeCell ref="A82:B82"/>
    <mergeCell ref="B31:B32"/>
    <mergeCell ref="B56:B57"/>
    <mergeCell ref="B53:B54"/>
    <mergeCell ref="C102:C104"/>
    <mergeCell ref="C94:C96"/>
    <mergeCell ref="C135:C137"/>
    <mergeCell ref="C132:C133"/>
    <mergeCell ref="C130:C131"/>
    <mergeCell ref="C114:C115"/>
    <mergeCell ref="C97:C98"/>
    <mergeCell ref="C70:C73"/>
    <mergeCell ref="C74:C77"/>
    <mergeCell ref="C250:C251"/>
    <mergeCell ref="C169:C172"/>
    <mergeCell ref="C184:C185"/>
    <mergeCell ref="C186:C187"/>
    <mergeCell ref="C178:C179"/>
    <mergeCell ref="C256:C262"/>
    <mergeCell ref="C192:C193"/>
    <mergeCell ref="B189:B190"/>
    <mergeCell ref="C245:C246"/>
    <mergeCell ref="B256:B262"/>
    <mergeCell ref="B205:B208"/>
    <mergeCell ref="C194:C198"/>
    <mergeCell ref="C189:C190"/>
    <mergeCell ref="C235:C236"/>
    <mergeCell ref="C230:C233"/>
    <mergeCell ref="B158:B159"/>
    <mergeCell ref="C161:C167"/>
    <mergeCell ref="C148:C151"/>
    <mergeCell ref="B146:B147"/>
    <mergeCell ref="B148:B151"/>
    <mergeCell ref="B169:B172"/>
    <mergeCell ref="B161:B167"/>
    <mergeCell ref="B268:B269"/>
    <mergeCell ref="B274:B275"/>
    <mergeCell ref="B250:B251"/>
    <mergeCell ref="B184:B185"/>
    <mergeCell ref="B227:B228"/>
    <mergeCell ref="A223:B223"/>
    <mergeCell ref="B194:B198"/>
    <mergeCell ref="B209:B210"/>
    <mergeCell ref="B287:B288"/>
    <mergeCell ref="B270:B271"/>
    <mergeCell ref="B277:B278"/>
    <mergeCell ref="B272:B273"/>
    <mergeCell ref="B281:B282"/>
    <mergeCell ref="B285:B286"/>
    <mergeCell ref="C733:C737"/>
    <mergeCell ref="B424:B428"/>
    <mergeCell ref="C424:C428"/>
    <mergeCell ref="A688:B688"/>
    <mergeCell ref="C714:C715"/>
    <mergeCell ref="C662:C663"/>
    <mergeCell ref="A689:A749"/>
    <mergeCell ref="A499:A534"/>
    <mergeCell ref="C681:C682"/>
    <mergeCell ref="B719:B720"/>
    <mergeCell ref="B714:B715"/>
    <mergeCell ref="B724:B725"/>
    <mergeCell ref="B717:B718"/>
    <mergeCell ref="B733:B737"/>
    <mergeCell ref="B729:B730"/>
    <mergeCell ref="C465:C466"/>
    <mergeCell ref="C445:C446"/>
    <mergeCell ref="G447:G449"/>
    <mergeCell ref="C447:C449"/>
    <mergeCell ref="C463:C464"/>
    <mergeCell ref="C492:C493"/>
    <mergeCell ref="G472:G473"/>
    <mergeCell ref="C468:C471"/>
    <mergeCell ref="C490:C491"/>
    <mergeCell ref="C472:C473"/>
    <mergeCell ref="A438:A497"/>
    <mergeCell ref="B447:B449"/>
    <mergeCell ref="B465:B466"/>
    <mergeCell ref="B463:B464"/>
    <mergeCell ref="B445:B446"/>
    <mergeCell ref="B468:B471"/>
    <mergeCell ref="B472:B473"/>
    <mergeCell ref="B490:B491"/>
    <mergeCell ref="B492:B493"/>
    <mergeCell ref="E192:E193"/>
    <mergeCell ref="B230:B233"/>
    <mergeCell ref="B245:B246"/>
    <mergeCell ref="B235:B236"/>
    <mergeCell ref="C199:C203"/>
    <mergeCell ref="D192:D193"/>
    <mergeCell ref="B199:B203"/>
    <mergeCell ref="F192:F193"/>
    <mergeCell ref="G189:G190"/>
    <mergeCell ref="I184:I185"/>
    <mergeCell ref="H186:H187"/>
    <mergeCell ref="H192:H193"/>
    <mergeCell ref="H189:H190"/>
    <mergeCell ref="H184:H185"/>
    <mergeCell ref="J344:J349"/>
    <mergeCell ref="H344:H349"/>
    <mergeCell ref="I344:I349"/>
    <mergeCell ref="I369:I370"/>
    <mergeCell ref="J369:J370"/>
    <mergeCell ref="K327:K328"/>
    <mergeCell ref="J378:J379"/>
    <mergeCell ref="F378:F379"/>
    <mergeCell ref="O230:O231"/>
    <mergeCell ref="P230:P231"/>
    <mergeCell ref="N230:N231"/>
    <mergeCell ref="J292:J293"/>
    <mergeCell ref="J277:J278"/>
    <mergeCell ref="I281:I282"/>
    <mergeCell ref="J256:J262"/>
    <mergeCell ref="I230:I233"/>
    <mergeCell ref="I277:I278"/>
    <mergeCell ref="J281:J282"/>
    <mergeCell ref="I256:I262"/>
    <mergeCell ref="I272:I273"/>
    <mergeCell ref="J327:J329"/>
    <mergeCell ref="C338:C339"/>
    <mergeCell ref="O469:O470"/>
    <mergeCell ref="H194:H198"/>
    <mergeCell ref="J298:J299"/>
    <mergeCell ref="J304:J305"/>
    <mergeCell ref="H405:H407"/>
    <mergeCell ref="L250:L251"/>
    <mergeCell ref="J209:J210"/>
    <mergeCell ref="H398:H399"/>
    <mergeCell ref="O344:O345"/>
    <mergeCell ref="J272:J273"/>
    <mergeCell ref="J192:J193"/>
    <mergeCell ref="I194:I198"/>
    <mergeCell ref="J266:J267"/>
    <mergeCell ref="L274:O274"/>
    <mergeCell ref="L209:L210"/>
    <mergeCell ref="O209:O210"/>
    <mergeCell ref="J230:J233"/>
    <mergeCell ref="J268:J269"/>
    <mergeCell ref="H205:H208"/>
    <mergeCell ref="H266:H267"/>
    <mergeCell ref="C353:C354"/>
    <mergeCell ref="D344:D349"/>
    <mergeCell ref="C205:C208"/>
    <mergeCell ref="C209:C210"/>
    <mergeCell ref="C227:C228"/>
    <mergeCell ref="C340:C341"/>
    <mergeCell ref="C344:C349"/>
    <mergeCell ref="H281:H282"/>
    <mergeCell ref="C623:C624"/>
    <mergeCell ref="G662:G663"/>
    <mergeCell ref="C610:C611"/>
    <mergeCell ref="C585:C587"/>
    <mergeCell ref="C603:C604"/>
    <mergeCell ref="C592:C594"/>
    <mergeCell ref="C588:C589"/>
    <mergeCell ref="G588:G589"/>
    <mergeCell ref="G595:G597"/>
    <mergeCell ref="H677:H679"/>
    <mergeCell ref="G677:G679"/>
    <mergeCell ref="G307:G309"/>
    <mergeCell ref="G319:G320"/>
    <mergeCell ref="G369:G370"/>
    <mergeCell ref="G490:G491"/>
    <mergeCell ref="G327:G329"/>
    <mergeCell ref="G502:G503"/>
    <mergeCell ref="G463:G464"/>
    <mergeCell ref="G424:G425"/>
    <mergeCell ref="C565:C566"/>
    <mergeCell ref="C513:C517"/>
    <mergeCell ref="C538:C539"/>
    <mergeCell ref="C504:C505"/>
    <mergeCell ref="D405:D407"/>
    <mergeCell ref="G378:G379"/>
    <mergeCell ref="C607:C608"/>
    <mergeCell ref="C599:C601"/>
    <mergeCell ref="C573:C576"/>
    <mergeCell ref="C582:C583"/>
    <mergeCell ref="C405:C407"/>
    <mergeCell ref="E405:E407"/>
    <mergeCell ref="C502:C503"/>
    <mergeCell ref="G468:G471"/>
    <mergeCell ref="G97:G98"/>
    <mergeCell ref="G102:G104"/>
    <mergeCell ref="H90:H92"/>
    <mergeCell ref="H97:H98"/>
    <mergeCell ref="G94:G96"/>
    <mergeCell ref="G74:G77"/>
    <mergeCell ref="H70:H73"/>
    <mergeCell ref="H74:H77"/>
    <mergeCell ref="I94:I96"/>
    <mergeCell ref="I90:I92"/>
    <mergeCell ref="H94:H96"/>
    <mergeCell ref="I70:I73"/>
    <mergeCell ref="I74:I77"/>
    <mergeCell ref="J140:J141"/>
    <mergeCell ref="G135:G137"/>
    <mergeCell ref="I132:I133"/>
    <mergeCell ref="G10:G11"/>
    <mergeCell ref="G46:G49"/>
    <mergeCell ref="G140:G141"/>
    <mergeCell ref="H140:H141"/>
    <mergeCell ref="G90:G92"/>
    <mergeCell ref="H53:H54"/>
    <mergeCell ref="H102:H104"/>
    <mergeCell ref="I140:I141"/>
    <mergeCell ref="B97:B98"/>
    <mergeCell ref="C123:C124"/>
    <mergeCell ref="C107:C109"/>
    <mergeCell ref="C138:C139"/>
    <mergeCell ref="B114:B115"/>
    <mergeCell ref="H114:H115"/>
    <mergeCell ref="G114:G115"/>
    <mergeCell ref="G123:G124"/>
    <mergeCell ref="G130:G131"/>
    <mergeCell ref="B712:B713"/>
    <mergeCell ref="C712:C713"/>
    <mergeCell ref="L712:L713"/>
    <mergeCell ref="J457:J459"/>
    <mergeCell ref="B457:B459"/>
    <mergeCell ref="C457:C459"/>
    <mergeCell ref="G457:G459"/>
    <mergeCell ref="H457:H459"/>
    <mergeCell ref="I457:I459"/>
    <mergeCell ref="C595:C597"/>
    <mergeCell ref="C285:C286"/>
    <mergeCell ref="B304:B305"/>
    <mergeCell ref="I287:I288"/>
    <mergeCell ref="I304:I305"/>
    <mergeCell ref="I292:I293"/>
    <mergeCell ref="H304:H305"/>
    <mergeCell ref="H287:H288"/>
    <mergeCell ref="I298:I299"/>
    <mergeCell ref="C298:C299"/>
    <mergeCell ref="C304:C305"/>
    <mergeCell ref="B266:B267"/>
    <mergeCell ref="B704:B705"/>
    <mergeCell ref="C704:C705"/>
    <mergeCell ref="L704:L705"/>
    <mergeCell ref="B295:B296"/>
    <mergeCell ref="C295:C296"/>
    <mergeCell ref="L295:L296"/>
    <mergeCell ref="D378:D379"/>
    <mergeCell ref="L285:L286"/>
    <mergeCell ref="K369:K370"/>
    <mergeCell ref="I502:I503"/>
    <mergeCell ref="J502:J503"/>
    <mergeCell ref="J447:J449"/>
    <mergeCell ref="H447:H449"/>
    <mergeCell ref="I468:I471"/>
    <mergeCell ref="J468:J471"/>
    <mergeCell ref="H468:H471"/>
    <mergeCell ref="H465:H466"/>
    <mergeCell ref="H480:H483"/>
    <mergeCell ref="H472:H473"/>
    <mergeCell ref="J424:J428"/>
    <mergeCell ref="I447:I449"/>
    <mergeCell ref="H424:H428"/>
    <mergeCell ref="I424:I428"/>
    <mergeCell ref="H445:H446"/>
    <mergeCell ref="J504:J505"/>
    <mergeCell ref="I504:I505"/>
    <mergeCell ref="H504:H505"/>
    <mergeCell ref="C530:C531"/>
    <mergeCell ref="H530:H531"/>
    <mergeCell ref="I530:I531"/>
    <mergeCell ref="J530:J531"/>
    <mergeCell ref="G186:G187"/>
    <mergeCell ref="K186:K187"/>
    <mergeCell ref="L186:L187"/>
    <mergeCell ref="O186:O187"/>
    <mergeCell ref="J186:J187"/>
    <mergeCell ref="I186:I187"/>
    <mergeCell ref="P209:P210"/>
    <mergeCell ref="I205:I208"/>
    <mergeCell ref="L184:P184"/>
    <mergeCell ref="P186:P187"/>
    <mergeCell ref="J184:J185"/>
    <mergeCell ref="J189:J190"/>
    <mergeCell ref="I209:I210"/>
    <mergeCell ref="J205:J208"/>
    <mergeCell ref="I189:I190"/>
    <mergeCell ref="H199:H203"/>
    <mergeCell ref="I199:I203"/>
    <mergeCell ref="J199:J203"/>
    <mergeCell ref="J194:J198"/>
    <mergeCell ref="M230:M231"/>
    <mergeCell ref="K230:K231"/>
    <mergeCell ref="L230:L231"/>
    <mergeCell ref="H209:H210"/>
    <mergeCell ref="K209:K210"/>
  </mergeCells>
  <printOptions/>
  <pageMargins left="0.1968503937007874" right="0" top="0.36" bottom="0" header="0.22" footer="0.5118110236220472"/>
  <pageSetup fitToHeight="4" horizontalDpi="300" verticalDpi="300" orientation="landscape" paperSize="9" scale="67" r:id="rId2"/>
  <rowBreaks count="5" manualBreakCount="5">
    <brk id="45" min="1" max="17" man="1"/>
    <brk id="73" min="1" max="17" man="1"/>
    <brk id="109" min="1" max="17" man="1"/>
    <brk id="147" min="1" max="17" man="1"/>
    <brk id="746" min="1" max="17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test</cp:lastModifiedBy>
  <cp:lastPrinted>2012-01-26T06:07:16Z</cp:lastPrinted>
  <dcterms:created xsi:type="dcterms:W3CDTF">1996-10-08T23:32:33Z</dcterms:created>
  <dcterms:modified xsi:type="dcterms:W3CDTF">2012-02-03T09:38:08Z</dcterms:modified>
  <cp:category/>
  <cp:version/>
  <cp:contentType/>
  <cp:contentStatus/>
</cp:coreProperties>
</file>